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647" activeTab="0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2.9.1" sheetId="9" r:id="rId9"/>
    <sheet name="2.9.2" sheetId="10" r:id="rId10"/>
    <sheet name="2.10.1" sheetId="11" r:id="rId11"/>
    <sheet name="2.10.2" sheetId="12" r:id="rId12"/>
    <sheet name="2.11.1" sheetId="13" r:id="rId13"/>
    <sheet name="2.11.2" sheetId="14" r:id="rId14"/>
    <sheet name="2.12.1" sheetId="15" r:id="rId15"/>
    <sheet name="2.12.2" sheetId="16" r:id="rId16"/>
    <sheet name="BORRADOR" sheetId="17" state="hidden" r:id="rId17"/>
  </sheets>
  <externalReferences>
    <externalReference r:id="rId20"/>
  </externalReferences>
  <definedNames>
    <definedName name="AMAZONAS" localSheetId="10">#REF!</definedName>
    <definedName name="AMAZONAS" localSheetId="11">#REF!</definedName>
    <definedName name="AMAZONAS" localSheetId="12">#REF!</definedName>
    <definedName name="AMAZONAS" localSheetId="13">#REF!</definedName>
    <definedName name="AMAZONAS" localSheetId="14">#REF!</definedName>
    <definedName name="AMAZONAS" localSheetId="15">#REF!</definedName>
    <definedName name="AMAZONAS" localSheetId="6">#REF!</definedName>
    <definedName name="AMAZONAS" localSheetId="7">#REF!</definedName>
    <definedName name="AMAZONAS" localSheetId="8">#REF!</definedName>
    <definedName name="AMAZONAS" localSheetId="9">#REF!</definedName>
    <definedName name="AMAZONAS">#REF!</definedName>
    <definedName name="ANCASH" localSheetId="10">#REF!</definedName>
    <definedName name="ANCASH" localSheetId="11">#REF!</definedName>
    <definedName name="ANCASH" localSheetId="12">#REF!</definedName>
    <definedName name="ANCASH" localSheetId="13">#REF!</definedName>
    <definedName name="ANCASH" localSheetId="14">#REF!</definedName>
    <definedName name="ANCASH" localSheetId="15">#REF!</definedName>
    <definedName name="ANCASH" localSheetId="6">#REF!</definedName>
    <definedName name="ANCASH" localSheetId="7">#REF!</definedName>
    <definedName name="ANCASH" localSheetId="8">#REF!</definedName>
    <definedName name="ANCASH" localSheetId="9">#REF!</definedName>
    <definedName name="ANCASH">#REF!</definedName>
    <definedName name="APURIMAC" localSheetId="10">#REF!</definedName>
    <definedName name="APURIMAC" localSheetId="11">#REF!</definedName>
    <definedName name="APURIMAC" localSheetId="12">#REF!</definedName>
    <definedName name="APURIMAC" localSheetId="13">#REF!</definedName>
    <definedName name="APURIMAC" localSheetId="14">#REF!</definedName>
    <definedName name="APURIMAC" localSheetId="15">#REF!</definedName>
    <definedName name="APURIMAC" localSheetId="7">#REF!</definedName>
    <definedName name="APURIMAC" localSheetId="8">#REF!</definedName>
    <definedName name="APURIMAC" localSheetId="9">#REF!</definedName>
    <definedName name="APURIMAC">#REF!</definedName>
    <definedName name="_xlnm.Print_Area" localSheetId="0">'2.1'!$A$1:$L$38</definedName>
    <definedName name="_xlnm.Print_Area" localSheetId="10">'2.10.1'!$A$1:$H$60,'2.10.1'!$A$62:$H$112</definedName>
    <definedName name="_xlnm.Print_Area" localSheetId="11">'2.10.2'!$A$1:$V$33,'2.10.2'!$B$39:$R$77</definedName>
    <definedName name="_xlnm.Print_Area" localSheetId="12">'2.11.1'!$A$1:$H$61,'2.11.1'!$A$64:$H$105</definedName>
    <definedName name="_xlnm.Print_Area" localSheetId="13">'2.11.2'!$A$1:$V$33,'2.11.2'!$B$39:$R$72</definedName>
    <definedName name="_xlnm.Print_Area" localSheetId="14">'2.12.1'!$A$1:$G$75,'2.12.1'!$A$79:$G$154</definedName>
    <definedName name="_xlnm.Print_Area" localSheetId="15">'2.12.2'!$A$1:$U$33,'2.12.2'!$B$38:$R$70</definedName>
    <definedName name="_xlnm.Print_Area" localSheetId="1">'2.2'!$A$1:$L$67,'2.2'!$A$71:$K$134</definedName>
    <definedName name="_xlnm.Print_Area" localSheetId="2">'2.3'!$A$1:$L$67,'2.3'!$A$71:$K$142</definedName>
    <definedName name="_xlnm.Print_Area" localSheetId="3">'2.4'!$A$1:$L$67,'2.4'!$A$72:$K$132</definedName>
    <definedName name="_xlnm.Print_Area" localSheetId="4">'2.5'!$A$1:$J$67,'2.5'!$A$73:$J$159</definedName>
    <definedName name="_xlnm.Print_Area" localSheetId="5">'2.6'!$A$1:$J$67,'2.6'!$A$72:$J$162</definedName>
    <definedName name="_xlnm.Print_Area" localSheetId="6">'2.7'!$A$1:$J$66,'2.7'!$A$70:$J$155</definedName>
    <definedName name="_xlnm.Print_Area" localSheetId="7">'2.8'!$A$1:$J$65,'2.8'!$A$71:$J$159</definedName>
    <definedName name="_xlnm.Print_Area" localSheetId="8">'2.9.1'!$A$1:$I$62,'2.9.1'!$A$66:$I$130</definedName>
    <definedName name="_xlnm.Print_Area" localSheetId="9">'2.9.2'!$A$1:$V$33,'2.9.2'!$AA$1:$AN$24</definedName>
    <definedName name="AREQUIPA" localSheetId="10">#REF!</definedName>
    <definedName name="AREQUIPA" localSheetId="11">#REF!</definedName>
    <definedName name="AREQUIPA" localSheetId="12">#REF!</definedName>
    <definedName name="AREQUIPA" localSheetId="13">#REF!</definedName>
    <definedName name="AREQUIPA" localSheetId="14">#REF!</definedName>
    <definedName name="AREQUIPA" localSheetId="15">#REF!</definedName>
    <definedName name="AREQUIPA" localSheetId="6">#REF!</definedName>
    <definedName name="AREQUIPA" localSheetId="7">#REF!</definedName>
    <definedName name="AREQUIPA" localSheetId="8">#REF!</definedName>
    <definedName name="AREQUIPA" localSheetId="9">#REF!</definedName>
    <definedName name="AREQUIPA">#REF!</definedName>
    <definedName name="AYACUCHO" localSheetId="10">'[1]X_DEPA'!#REF!</definedName>
    <definedName name="AYACUCHO" localSheetId="11">'[1]X_DEPA'!#REF!</definedName>
    <definedName name="AYACUCHO" localSheetId="12">'[1]X_DEPA'!#REF!</definedName>
    <definedName name="AYACUCHO" localSheetId="13">'[1]X_DEPA'!#REF!</definedName>
    <definedName name="AYACUCHO" localSheetId="14">'[1]X_DEPA'!#REF!</definedName>
    <definedName name="AYACUCHO" localSheetId="15">'[1]X_DEPA'!#REF!</definedName>
    <definedName name="AYACUCHO" localSheetId="6">'[1]X_DEPA'!#REF!</definedName>
    <definedName name="AYACUCHO" localSheetId="7">'[1]X_DEPA'!#REF!</definedName>
    <definedName name="AYACUCHO" localSheetId="8">'[1]X_DEPA'!#REF!</definedName>
    <definedName name="AYACUCHO" localSheetId="9">'[1]X_DEPA'!#REF!</definedName>
    <definedName name="AYACUCHO">'[1]X_DEPA'!#REF!</definedName>
    <definedName name="CAJAMARCA" localSheetId="10">#REF!</definedName>
    <definedName name="CAJAMARCA" localSheetId="11">#REF!</definedName>
    <definedName name="CAJAMARCA" localSheetId="12">#REF!</definedName>
    <definedName name="CAJAMARCA" localSheetId="13">#REF!</definedName>
    <definedName name="CAJAMARCA" localSheetId="14">#REF!</definedName>
    <definedName name="CAJAMARCA" localSheetId="15">#REF!</definedName>
    <definedName name="CAJAMARCA" localSheetId="6">#REF!</definedName>
    <definedName name="CAJAMARCA" localSheetId="7">#REF!</definedName>
    <definedName name="CAJAMARCA" localSheetId="8">#REF!</definedName>
    <definedName name="CAJAMARCA" localSheetId="9">#REF!</definedName>
    <definedName name="CAJAMARCA">#REF!</definedName>
    <definedName name="CUSCO" localSheetId="10">#REF!</definedName>
    <definedName name="CUSCO" localSheetId="11">#REF!</definedName>
    <definedName name="CUSCO" localSheetId="12">#REF!</definedName>
    <definedName name="CUSCO" localSheetId="13">#REF!</definedName>
    <definedName name="CUSCO" localSheetId="14">#REF!</definedName>
    <definedName name="CUSCO" localSheetId="15">#REF!</definedName>
    <definedName name="CUSCO" localSheetId="6">#REF!</definedName>
    <definedName name="CUSCO" localSheetId="7">#REF!</definedName>
    <definedName name="CUSCO" localSheetId="8">#REF!</definedName>
    <definedName name="CUSCO" localSheetId="9">#REF!</definedName>
    <definedName name="CUSCO">#REF!</definedName>
    <definedName name="HUANCAVELICA" localSheetId="10">#REF!</definedName>
    <definedName name="HUANCAVELICA" localSheetId="11">#REF!</definedName>
    <definedName name="HUANCAVELICA" localSheetId="12">#REF!</definedName>
    <definedName name="HUANCAVELICA" localSheetId="13">#REF!</definedName>
    <definedName name="HUANCAVELICA" localSheetId="14">#REF!</definedName>
    <definedName name="HUANCAVELICA" localSheetId="15">#REF!</definedName>
    <definedName name="HUANCAVELICA" localSheetId="6">#REF!</definedName>
    <definedName name="HUANCAVELICA" localSheetId="7">#REF!</definedName>
    <definedName name="HUANCAVELICA" localSheetId="8">#REF!</definedName>
    <definedName name="HUANCAVELICA" localSheetId="9">#REF!</definedName>
    <definedName name="HUANCAVELICA">#REF!</definedName>
    <definedName name="HUANUCO" localSheetId="10">#REF!</definedName>
    <definedName name="HUANUCO" localSheetId="11">#REF!</definedName>
    <definedName name="HUANUCO" localSheetId="12">#REF!</definedName>
    <definedName name="HUANUCO" localSheetId="13">#REF!</definedName>
    <definedName name="HUANUCO" localSheetId="14">#REF!</definedName>
    <definedName name="HUANUCO" localSheetId="15">#REF!</definedName>
    <definedName name="HUANUCO" localSheetId="7">#REF!</definedName>
    <definedName name="HUANUCO" localSheetId="8">#REF!</definedName>
    <definedName name="HUANUCO" localSheetId="9">#REF!</definedName>
    <definedName name="HUANUCO">#REF!</definedName>
    <definedName name="ICA" localSheetId="10">#REF!</definedName>
    <definedName name="ICA" localSheetId="11">#REF!</definedName>
    <definedName name="ICA" localSheetId="12">#REF!</definedName>
    <definedName name="ICA" localSheetId="13">#REF!</definedName>
    <definedName name="ICA" localSheetId="14">#REF!</definedName>
    <definedName name="ICA" localSheetId="15">#REF!</definedName>
    <definedName name="ICA" localSheetId="7">#REF!</definedName>
    <definedName name="ICA" localSheetId="8">#REF!</definedName>
    <definedName name="ICA" localSheetId="9">#REF!</definedName>
    <definedName name="ICA">#REF!</definedName>
    <definedName name="JUNIN" localSheetId="10">#REF!</definedName>
    <definedName name="JUNIN" localSheetId="11">#REF!</definedName>
    <definedName name="JUNIN" localSheetId="12">#REF!</definedName>
    <definedName name="JUNIN" localSheetId="13">#REF!</definedName>
    <definedName name="JUNIN" localSheetId="14">#REF!</definedName>
    <definedName name="JUNIN" localSheetId="15">#REF!</definedName>
    <definedName name="JUNIN" localSheetId="7">#REF!</definedName>
    <definedName name="JUNIN" localSheetId="8">#REF!</definedName>
    <definedName name="JUNIN" localSheetId="9">#REF!</definedName>
    <definedName name="JUNIN">#REF!</definedName>
    <definedName name="LA_LIBERTAD" localSheetId="10">#REF!</definedName>
    <definedName name="LA_LIBERTAD" localSheetId="11">#REF!</definedName>
    <definedName name="LA_LIBERTAD" localSheetId="12">#REF!</definedName>
    <definedName name="LA_LIBERTAD" localSheetId="13">#REF!</definedName>
    <definedName name="LA_LIBERTAD" localSheetId="14">#REF!</definedName>
    <definedName name="LA_LIBERTAD" localSheetId="15">#REF!</definedName>
    <definedName name="LA_LIBERTAD" localSheetId="7">#REF!</definedName>
    <definedName name="LA_LIBERTAD" localSheetId="8">#REF!</definedName>
    <definedName name="LA_LIBERTAD" localSheetId="9">#REF!</definedName>
    <definedName name="LA_LIBERTAD">#REF!</definedName>
    <definedName name="LAMBAYEQUE" localSheetId="10">#REF!</definedName>
    <definedName name="LAMBAYEQUE" localSheetId="11">#REF!</definedName>
    <definedName name="LAMBAYEQUE" localSheetId="12">#REF!</definedName>
    <definedName name="LAMBAYEQUE" localSheetId="13">#REF!</definedName>
    <definedName name="LAMBAYEQUE" localSheetId="14">#REF!</definedName>
    <definedName name="LAMBAYEQUE" localSheetId="15">#REF!</definedName>
    <definedName name="LAMBAYEQUE" localSheetId="7">#REF!</definedName>
    <definedName name="LAMBAYEQUE" localSheetId="8">#REF!</definedName>
    <definedName name="LAMBAYEQUE" localSheetId="9">#REF!</definedName>
    <definedName name="LAMBAYEQUE">#REF!</definedName>
    <definedName name="LIMA" localSheetId="10">#REF!</definedName>
    <definedName name="LIMA" localSheetId="11">#REF!</definedName>
    <definedName name="LIMA" localSheetId="12">#REF!</definedName>
    <definedName name="LIMA" localSheetId="13">#REF!</definedName>
    <definedName name="LIMA" localSheetId="14">#REF!</definedName>
    <definedName name="LIMA" localSheetId="15">#REF!</definedName>
    <definedName name="LIMA" localSheetId="7">#REF!</definedName>
    <definedName name="LIMA" localSheetId="8">#REF!</definedName>
    <definedName name="LIMA" localSheetId="9">#REF!</definedName>
    <definedName name="LIMA">#REF!</definedName>
    <definedName name="LIMA_I" localSheetId="10">'[1]X_DEPA'!#REF!</definedName>
    <definedName name="LIMA_I" localSheetId="11">'[1]X_DEPA'!#REF!</definedName>
    <definedName name="LIMA_I" localSheetId="12">'[1]X_DEPA'!#REF!</definedName>
    <definedName name="LIMA_I" localSheetId="13">'[1]X_DEPA'!#REF!</definedName>
    <definedName name="LIMA_I" localSheetId="14">'[1]X_DEPA'!#REF!</definedName>
    <definedName name="LIMA_I" localSheetId="15">'[1]X_DEPA'!#REF!</definedName>
    <definedName name="LIMA_I" localSheetId="7">'[1]X_DEPA'!#REF!</definedName>
    <definedName name="LIMA_I" localSheetId="8">'[1]X_DEPA'!#REF!</definedName>
    <definedName name="LIMA_I" localSheetId="9">'[1]X_DEPA'!#REF!</definedName>
    <definedName name="LIMA_I">'[1]X_DEPA'!#REF!</definedName>
    <definedName name="LIMA_II" localSheetId="10">'[1]X_DEPA'!#REF!</definedName>
    <definedName name="LIMA_II" localSheetId="11">'[1]X_DEPA'!#REF!</definedName>
    <definedName name="LIMA_II" localSheetId="12">'[1]X_DEPA'!#REF!</definedName>
    <definedName name="LIMA_II" localSheetId="13">'[1]X_DEPA'!#REF!</definedName>
    <definedName name="LIMA_II" localSheetId="14">'[1]X_DEPA'!#REF!</definedName>
    <definedName name="LIMA_II" localSheetId="15">'[1]X_DEPA'!#REF!</definedName>
    <definedName name="LIMA_II" localSheetId="7">'[1]X_DEPA'!#REF!</definedName>
    <definedName name="LIMA_II" localSheetId="8">'[1]X_DEPA'!#REF!</definedName>
    <definedName name="LIMA_II" localSheetId="9">'[1]X_DEPA'!#REF!</definedName>
    <definedName name="LIMA_II">'[1]X_DEPA'!#REF!</definedName>
    <definedName name="LORETO" localSheetId="10">#REF!</definedName>
    <definedName name="LORETO" localSheetId="11">#REF!</definedName>
    <definedName name="LORETO" localSheetId="12">#REF!</definedName>
    <definedName name="LORETO" localSheetId="13">#REF!</definedName>
    <definedName name="LORETO" localSheetId="14">#REF!</definedName>
    <definedName name="LORETO" localSheetId="15">#REF!</definedName>
    <definedName name="LORETO" localSheetId="6">#REF!</definedName>
    <definedName name="LORETO" localSheetId="7">#REF!</definedName>
    <definedName name="LORETO" localSheetId="8">#REF!</definedName>
    <definedName name="LORETO" localSheetId="9">#REF!</definedName>
    <definedName name="LORETO">#REF!</definedName>
    <definedName name="MADRE_DIOS" localSheetId="10">#REF!</definedName>
    <definedName name="MADRE_DIOS" localSheetId="11">#REF!</definedName>
    <definedName name="MADRE_DIOS" localSheetId="12">#REF!</definedName>
    <definedName name="MADRE_DIOS" localSheetId="13">#REF!</definedName>
    <definedName name="MADRE_DIOS" localSheetId="14">#REF!</definedName>
    <definedName name="MADRE_DIOS" localSheetId="15">#REF!</definedName>
    <definedName name="MADRE_DIOS" localSheetId="6">#REF!</definedName>
    <definedName name="MADRE_DIOS" localSheetId="7">#REF!</definedName>
    <definedName name="MADRE_DIOS" localSheetId="8">#REF!</definedName>
    <definedName name="MADRE_DIOS" localSheetId="9">#REF!</definedName>
    <definedName name="MADRE_DIOS">#REF!</definedName>
    <definedName name="MOQUEGUA" localSheetId="10">#REF!</definedName>
    <definedName name="MOQUEGUA" localSheetId="11">#REF!</definedName>
    <definedName name="MOQUEGUA" localSheetId="12">#REF!</definedName>
    <definedName name="MOQUEGUA" localSheetId="13">#REF!</definedName>
    <definedName name="MOQUEGUA" localSheetId="14">#REF!</definedName>
    <definedName name="MOQUEGUA" localSheetId="15">#REF!</definedName>
    <definedName name="MOQUEGUA" localSheetId="6">#REF!</definedName>
    <definedName name="MOQUEGUA" localSheetId="7">#REF!</definedName>
    <definedName name="MOQUEGUA" localSheetId="8">#REF!</definedName>
    <definedName name="MOQUEGUA" localSheetId="9">#REF!</definedName>
    <definedName name="MOQUEGUA">#REF!</definedName>
    <definedName name="PASCO" localSheetId="10">#REF!</definedName>
    <definedName name="PASCO" localSheetId="11">#REF!</definedName>
    <definedName name="PASCO" localSheetId="12">#REF!</definedName>
    <definedName name="PASCO" localSheetId="13">#REF!</definedName>
    <definedName name="PASCO" localSheetId="14">#REF!</definedName>
    <definedName name="PASCO" localSheetId="15">#REF!</definedName>
    <definedName name="PASCO" localSheetId="7">#REF!</definedName>
    <definedName name="PASCO" localSheetId="8">#REF!</definedName>
    <definedName name="PASCO" localSheetId="9">#REF!</definedName>
    <definedName name="PASCO">#REF!</definedName>
    <definedName name="PIURA" localSheetId="10">#REF!</definedName>
    <definedName name="PIURA" localSheetId="11">#REF!</definedName>
    <definedName name="PIURA" localSheetId="12">#REF!</definedName>
    <definedName name="PIURA" localSheetId="13">#REF!</definedName>
    <definedName name="PIURA" localSheetId="14">#REF!</definedName>
    <definedName name="PIURA" localSheetId="15">#REF!</definedName>
    <definedName name="PIURA" localSheetId="7">#REF!</definedName>
    <definedName name="PIURA" localSheetId="8">#REF!</definedName>
    <definedName name="PIURA" localSheetId="9">#REF!</definedName>
    <definedName name="PIURA">#REF!</definedName>
    <definedName name="PIURA_I" localSheetId="10">'[1]X_DEPA'!#REF!</definedName>
    <definedName name="PIURA_I" localSheetId="11">'[1]X_DEPA'!#REF!</definedName>
    <definedName name="PIURA_I" localSheetId="12">'[1]X_DEPA'!#REF!</definedName>
    <definedName name="PIURA_I" localSheetId="13">'[1]X_DEPA'!#REF!</definedName>
    <definedName name="PIURA_I" localSheetId="14">'[1]X_DEPA'!#REF!</definedName>
    <definedName name="PIURA_I" localSheetId="15">'[1]X_DEPA'!#REF!</definedName>
    <definedName name="PIURA_I" localSheetId="7">'[1]X_DEPA'!#REF!</definedName>
    <definedName name="PIURA_I" localSheetId="8">'[1]X_DEPA'!#REF!</definedName>
    <definedName name="PIURA_I" localSheetId="9">'[1]X_DEPA'!#REF!</definedName>
    <definedName name="PIURA_I">'[1]X_DEPA'!#REF!</definedName>
    <definedName name="PUNO" localSheetId="10">#REF!</definedName>
    <definedName name="PUNO" localSheetId="11">#REF!</definedName>
    <definedName name="PUNO" localSheetId="12">#REF!</definedName>
    <definedName name="PUNO" localSheetId="13">#REF!</definedName>
    <definedName name="PUNO" localSheetId="14">#REF!</definedName>
    <definedName name="PUNO" localSheetId="15">#REF!</definedName>
    <definedName name="PUNO" localSheetId="6">#REF!</definedName>
    <definedName name="PUNO" localSheetId="7">#REF!</definedName>
    <definedName name="PUNO" localSheetId="8">#REF!</definedName>
    <definedName name="PUNO" localSheetId="9">#REF!</definedName>
    <definedName name="PUNO">#REF!</definedName>
    <definedName name="SAN_MARTIN" localSheetId="10">#REF!</definedName>
    <definedName name="SAN_MARTIN" localSheetId="11">#REF!</definedName>
    <definedName name="SAN_MARTIN" localSheetId="12">#REF!</definedName>
    <definedName name="SAN_MARTIN" localSheetId="13">#REF!</definedName>
    <definedName name="SAN_MARTIN" localSheetId="14">#REF!</definedName>
    <definedName name="SAN_MARTIN" localSheetId="15">#REF!</definedName>
    <definedName name="SAN_MARTIN" localSheetId="6">#REF!</definedName>
    <definedName name="SAN_MARTIN" localSheetId="7">#REF!</definedName>
    <definedName name="SAN_MARTIN" localSheetId="8">#REF!</definedName>
    <definedName name="SAN_MARTIN" localSheetId="9">#REF!</definedName>
    <definedName name="SAN_MARTIN">#REF!</definedName>
    <definedName name="TACNA" localSheetId="10">#REF!</definedName>
    <definedName name="TACNA" localSheetId="11">#REF!</definedName>
    <definedName name="TACNA" localSheetId="12">#REF!</definedName>
    <definedName name="TACNA" localSheetId="13">#REF!</definedName>
    <definedName name="TACNA" localSheetId="14">#REF!</definedName>
    <definedName name="TACNA" localSheetId="15">#REF!</definedName>
    <definedName name="TACNA" localSheetId="6">#REF!</definedName>
    <definedName name="TACNA" localSheetId="7">#REF!</definedName>
    <definedName name="TACNA" localSheetId="8">#REF!</definedName>
    <definedName name="TACNA" localSheetId="9">#REF!</definedName>
    <definedName name="TACNA">#REF!</definedName>
    <definedName name="TOTAL" localSheetId="10">#REF!</definedName>
    <definedName name="TOTAL" localSheetId="11">#REF!</definedName>
    <definedName name="TOTAL" localSheetId="12">#REF!</definedName>
    <definedName name="TOTAL" localSheetId="13">#REF!</definedName>
    <definedName name="TOTAL" localSheetId="14">#REF!</definedName>
    <definedName name="TOTAL" localSheetId="15">#REF!</definedName>
    <definedName name="TOTAL" localSheetId="7">#REF!</definedName>
    <definedName name="TOTAL" localSheetId="8">#REF!</definedName>
    <definedName name="TOTAL" localSheetId="9">#REF!</definedName>
    <definedName name="TOTAL">#REF!</definedName>
    <definedName name="TUMBES" localSheetId="10">#REF!</definedName>
    <definedName name="TUMBES" localSheetId="11">#REF!</definedName>
    <definedName name="TUMBES" localSheetId="12">#REF!</definedName>
    <definedName name="TUMBES" localSheetId="13">#REF!</definedName>
    <definedName name="TUMBES" localSheetId="14">#REF!</definedName>
    <definedName name="TUMBES" localSheetId="15">#REF!</definedName>
    <definedName name="TUMBES" localSheetId="7">#REF!</definedName>
    <definedName name="TUMBES" localSheetId="8">#REF!</definedName>
    <definedName name="TUMBES" localSheetId="9">#REF!</definedName>
    <definedName name="TUMBES">#REF!</definedName>
    <definedName name="UCAYALI" localSheetId="10">#REF!</definedName>
    <definedName name="UCAYALI" localSheetId="11">#REF!</definedName>
    <definedName name="UCAYALI" localSheetId="12">#REF!</definedName>
    <definedName name="UCAYALI" localSheetId="13">#REF!</definedName>
    <definedName name="UCAYALI" localSheetId="14">#REF!</definedName>
    <definedName name="UCAYALI" localSheetId="15">#REF!</definedName>
    <definedName name="UCAYALI" localSheetId="7">#REF!</definedName>
    <definedName name="UCAYALI" localSheetId="8">#REF!</definedName>
    <definedName name="UCAYALI" localSheetId="9">#REF!</definedName>
    <definedName name="UCAYALI">#REF!</definedName>
  </definedNames>
  <calcPr fullCalcOnLoad="1"/>
</workbook>
</file>

<file path=xl/comments1.xml><?xml version="1.0" encoding="utf-8"?>
<comments xmlns="http://schemas.openxmlformats.org/spreadsheetml/2006/main">
  <authors>
    <author>mvelasquez</author>
  </authors>
  <commentList>
    <comment ref="K3" authorId="0">
      <text>
        <r>
          <rPr>
            <b/>
            <sz val="8"/>
            <rFont val="Tahoma"/>
            <family val="2"/>
          </rPr>
          <t>jizquierdo:</t>
        </r>
        <r>
          <rPr>
            <sz val="8"/>
            <rFont val="Tahoma"/>
            <family val="2"/>
          </rPr>
          <t xml:space="preserve">
Actualizado con data de la DEP, el 17.06.2008</t>
        </r>
      </text>
    </comment>
  </commentList>
</comments>
</file>

<file path=xl/sharedStrings.xml><?xml version="1.0" encoding="utf-8"?>
<sst xmlns="http://schemas.openxmlformats.org/spreadsheetml/2006/main" count="1377" uniqueCount="180">
  <si>
    <t xml:space="preserve"> Mercado Eléctrico</t>
  </si>
  <si>
    <t xml:space="preserve"> Uso Propio</t>
  </si>
  <si>
    <t>Total por Origen</t>
  </si>
  <si>
    <t>Total por</t>
  </si>
  <si>
    <t>Eólica</t>
  </si>
  <si>
    <t>AMAZONAS</t>
  </si>
  <si>
    <t>Departamentos</t>
  </si>
  <si>
    <t>Mercado Electrico</t>
  </si>
  <si>
    <t>ANCASH</t>
  </si>
  <si>
    <t>LIMA</t>
  </si>
  <si>
    <t>HUANCAVELICA</t>
  </si>
  <si>
    <t>APURÍMAC</t>
  </si>
  <si>
    <t>JUNÍN</t>
  </si>
  <si>
    <t>MOQUEGUA</t>
  </si>
  <si>
    <t>AREQUIPA</t>
  </si>
  <si>
    <t>AYACUCHO</t>
  </si>
  <si>
    <t>Otros</t>
  </si>
  <si>
    <t>CAJAMARCA</t>
  </si>
  <si>
    <t>HIDRÁULICA</t>
  </si>
  <si>
    <t>TÉRMICA</t>
  </si>
  <si>
    <t>CUSCO</t>
  </si>
  <si>
    <t>HUÁNUCO</t>
  </si>
  <si>
    <t>ICA</t>
  </si>
  <si>
    <t>LA LIBERTAD</t>
  </si>
  <si>
    <t>LAMBAYEQUE</t>
  </si>
  <si>
    <t>LORETO</t>
  </si>
  <si>
    <t>MADRE DE DIOS</t>
  </si>
  <si>
    <t>PASCO</t>
  </si>
  <si>
    <t>PIURA</t>
  </si>
  <si>
    <t>PUNO</t>
  </si>
  <si>
    <t>Uso propio</t>
  </si>
  <si>
    <t>SAN MARTÍN</t>
  </si>
  <si>
    <t>TACNA</t>
  </si>
  <si>
    <t>TUMBES</t>
  </si>
  <si>
    <t>UCAYALI</t>
  </si>
  <si>
    <t>TOTAL</t>
  </si>
  <si>
    <t>H</t>
  </si>
  <si>
    <t>T</t>
  </si>
  <si>
    <t>APURIMAC</t>
  </si>
  <si>
    <t>HUANUCO</t>
  </si>
  <si>
    <t>JUNIN</t>
  </si>
  <si>
    <r>
      <t>Hidráulica</t>
    </r>
    <r>
      <rPr>
        <b/>
        <vertAlign val="superscript"/>
        <sz val="12"/>
        <color indexed="9"/>
        <rFont val="Arial"/>
        <family val="2"/>
      </rPr>
      <t>4</t>
    </r>
  </si>
  <si>
    <r>
      <t>Térmica</t>
    </r>
    <r>
      <rPr>
        <b/>
        <vertAlign val="superscript"/>
        <sz val="12"/>
        <color indexed="9"/>
        <rFont val="Arial"/>
        <family val="2"/>
      </rPr>
      <t>4</t>
    </r>
  </si>
  <si>
    <r>
      <t>Total</t>
    </r>
    <r>
      <rPr>
        <b/>
        <vertAlign val="superscript"/>
        <sz val="12"/>
        <color indexed="9"/>
        <rFont val="Arial"/>
        <family val="2"/>
      </rPr>
      <t>3</t>
    </r>
  </si>
  <si>
    <r>
      <t>Hidráulica</t>
    </r>
    <r>
      <rPr>
        <b/>
        <vertAlign val="superscript"/>
        <sz val="12"/>
        <color indexed="9"/>
        <rFont val="Arial"/>
        <family val="2"/>
      </rPr>
      <t>2</t>
    </r>
  </si>
  <si>
    <r>
      <t>Térmica</t>
    </r>
    <r>
      <rPr>
        <b/>
        <vertAlign val="superscript"/>
        <sz val="12"/>
        <color indexed="9"/>
        <rFont val="Arial"/>
        <family val="2"/>
      </rPr>
      <t>2</t>
    </r>
  </si>
  <si>
    <t>Notas para la participación porcentual:</t>
  </si>
  <si>
    <t>CALLAO</t>
  </si>
  <si>
    <t>Región</t>
  </si>
  <si>
    <r>
      <t>región</t>
    </r>
    <r>
      <rPr>
        <b/>
        <vertAlign val="superscript"/>
        <sz val="12"/>
        <color indexed="9"/>
        <rFont val="Arial"/>
        <family val="2"/>
      </rPr>
      <t>1</t>
    </r>
  </si>
  <si>
    <t>ME</t>
  </si>
  <si>
    <t>UP</t>
  </si>
  <si>
    <t>TOT</t>
  </si>
  <si>
    <r>
      <rPr>
        <sz val="10"/>
        <rFont val="Arial"/>
        <family val="2"/>
      </rPr>
      <t>1\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región respecto del total nacional.</t>
    </r>
  </si>
  <si>
    <t>Suma de Pot Instalada (MW)</t>
  </si>
  <si>
    <t>TIPO</t>
  </si>
  <si>
    <t>Origen</t>
  </si>
  <si>
    <t>MERCADO ELÉCTRICO</t>
  </si>
  <si>
    <t>USO PROPIO</t>
  </si>
  <si>
    <t>Total general</t>
  </si>
  <si>
    <t>E</t>
  </si>
  <si>
    <t>REGION</t>
  </si>
  <si>
    <t>DATA PARA GRÁFICO 2011</t>
  </si>
  <si>
    <t>tg</t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</si>
  <si>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origen respecto del total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</si>
  <si>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tipo de servicio respecto del total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</si>
  <si>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origen respecto del mercado eléctrico y uso propio respectivamente, en cada región.</t>
    </r>
  </si>
  <si>
    <t>2.2       Potencia instalada *  ( MW)</t>
  </si>
  <si>
    <t>(*) : Incluye información estimada de entidades y empresas no informantes al MEM</t>
  </si>
  <si>
    <t>2.3    Potencia Efectiva * ( MW)</t>
  </si>
  <si>
    <t>DATA PARA GRÁFICO 2010</t>
  </si>
  <si>
    <t>LA  LIBERTAD</t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</si>
  <si>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Por origen respecto del total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</si>
  <si>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 Por tipo de servicio respecto del total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</si>
  <si>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</t>
    </r>
    <r>
      <rPr>
        <sz val="10"/>
        <rFont val="Arial"/>
        <family val="2"/>
      </rPr>
      <t>%   Por origen respecto del mercado eléctrico y uso propio respectivamente, en cada región.</t>
    </r>
  </si>
  <si>
    <t>2.4    Producción de energía eléctrica * (GW.h)</t>
  </si>
  <si>
    <r>
      <rPr>
        <sz val="11"/>
        <rFont val="Arial"/>
        <family val="2"/>
      </rPr>
      <t>1\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De región respecto del total nacional.</t>
    </r>
  </si>
  <si>
    <r>
      <rPr>
        <sz val="11"/>
        <rFont val="Arial"/>
        <family val="2"/>
      </rPr>
      <t>2\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origen respecto del total región.</t>
    </r>
  </si>
  <si>
    <r>
      <rPr>
        <sz val="11"/>
        <rFont val="Arial"/>
        <family val="2"/>
      </rPr>
      <t>3\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tipo de servicio respecto del total región.</t>
    </r>
  </si>
  <si>
    <r>
      <rPr>
        <sz val="11"/>
        <rFont val="Arial"/>
        <family val="2"/>
      </rPr>
      <t>4\</t>
    </r>
    <r>
      <rPr>
        <vertAlign val="superscript"/>
        <sz val="11"/>
        <rFont val="Arial"/>
        <family val="2"/>
      </rPr>
      <t xml:space="preserve">    </t>
    </r>
    <r>
      <rPr>
        <sz val="11"/>
        <rFont val="Arial"/>
        <family val="2"/>
      </rPr>
      <t>%   Por origen respecto del mercado eléctrico y uso propio respectivamente, en cada región.</t>
    </r>
  </si>
  <si>
    <t>MERCDO ELECTRICO</t>
  </si>
  <si>
    <t>HDRÁULICA</t>
  </si>
  <si>
    <t>2.5.    Número de clientes finales a diciembre 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</si>
  <si>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</si>
  <si>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Generadoras</t>
  </si>
  <si>
    <t>Distribuidoras</t>
  </si>
  <si>
    <t>Total por Mercado</t>
  </si>
  <si>
    <r>
      <t>Libre</t>
    </r>
    <r>
      <rPr>
        <b/>
        <vertAlign val="superscript"/>
        <sz val="12"/>
        <color indexed="9"/>
        <rFont val="Arial"/>
        <family val="2"/>
      </rPr>
      <t>4</t>
    </r>
  </si>
  <si>
    <r>
      <t>Regualdo</t>
    </r>
    <r>
      <rPr>
        <b/>
        <vertAlign val="superscript"/>
        <sz val="12"/>
        <color indexed="9"/>
        <rFont val="Arial"/>
        <family val="2"/>
      </rPr>
      <t>4</t>
    </r>
  </si>
  <si>
    <r>
      <t>Regulado</t>
    </r>
    <r>
      <rPr>
        <b/>
        <vertAlign val="superscript"/>
        <sz val="12"/>
        <color indexed="9"/>
        <rFont val="Arial"/>
        <family val="2"/>
      </rPr>
      <t>4</t>
    </r>
  </si>
  <si>
    <r>
      <t>Libre</t>
    </r>
    <r>
      <rPr>
        <b/>
        <vertAlign val="superscript"/>
        <sz val="12"/>
        <color indexed="9"/>
        <rFont val="Arial"/>
        <family val="2"/>
      </rPr>
      <t>2</t>
    </r>
  </si>
  <si>
    <r>
      <t>Regulado</t>
    </r>
    <r>
      <rPr>
        <b/>
        <vertAlign val="superscript"/>
        <sz val="12"/>
        <color indexed="9"/>
        <rFont val="Arial"/>
        <family val="2"/>
      </rPr>
      <t>2</t>
    </r>
  </si>
  <si>
    <t xml:space="preserve"> </t>
  </si>
  <si>
    <t>DEPARTAMENTO</t>
  </si>
  <si>
    <t>CLIENTES DE GERADOR</t>
  </si>
  <si>
    <t>CLIENTES DISTRIBUIDOR</t>
  </si>
  <si>
    <t xml:space="preserve">2.6.   Venta de energía eléctrica a clientes finales (GW.h)  </t>
  </si>
  <si>
    <r>
      <t>1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De  región respecto del total nacional.</t>
    </r>
  </si>
  <si>
    <r>
      <t>2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Por mercado respecto del total región.</t>
    </r>
  </si>
  <si>
    <r>
      <t xml:space="preserve">3  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>%  Por tipo de empresa respecto del total región.</t>
    </r>
  </si>
  <si>
    <r>
      <t xml:space="preserve">4  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%  Por mercado respecto a las empresas generadoras y distribuidoras respectivamente, en cada región.</t>
    </r>
  </si>
  <si>
    <t>Libre</t>
  </si>
  <si>
    <t>Regulado</t>
  </si>
  <si>
    <t>2.7. Facturación de energía eléctrica a cliente final (miles US $)</t>
  </si>
  <si>
    <t>2.8. Precio medio de electricidad (Cent. US $/ kW.h)</t>
  </si>
  <si>
    <t>Regualdo</t>
  </si>
  <si>
    <t>Total</t>
  </si>
  <si>
    <r>
      <t>TOTAL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2</t>
    </r>
  </si>
  <si>
    <t>Notas:</t>
  </si>
  <si>
    <r>
      <t>1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Precio Medio Total por región, ponderado entre el Mercado Libre y Regulado</t>
    </r>
  </si>
  <si>
    <r>
      <t xml:space="preserve">2  </t>
    </r>
    <r>
      <rPr>
        <sz val="10"/>
        <rFont val="Arial"/>
        <family val="2"/>
      </rPr>
      <t xml:space="preserve">    Precio Medio del Mercado Libre y Regulado a nivel nacional</t>
    </r>
  </si>
  <si>
    <t>2.9. NÚMERO DE CLIENTES FINALES POR SECTORES Y ACTIVIDAD CIIU A DICIEMBRE 2011</t>
  </si>
  <si>
    <t>2.9.1 Número de Clientes Finales por Sectores Económicos 2011</t>
  </si>
  <si>
    <t>Industrial</t>
  </si>
  <si>
    <t>Comercial y Servicios</t>
  </si>
  <si>
    <t>Residencial</t>
  </si>
  <si>
    <t>Participación (%)</t>
  </si>
  <si>
    <t>REGIÓN</t>
  </si>
  <si>
    <t>SAN MARTIN</t>
  </si>
  <si>
    <t>2.9.2    Número de Clientes Finales por actividad CIIU  2011</t>
  </si>
  <si>
    <t>Región \ Actividad CIIU</t>
  </si>
  <si>
    <t xml:space="preserve">Residencial </t>
  </si>
  <si>
    <t>Comercio</t>
  </si>
  <si>
    <t>Activ. Comunitaria y esparcimiento</t>
  </si>
  <si>
    <t>Manufactura</t>
  </si>
  <si>
    <t>Hoteles y restaurantes</t>
  </si>
  <si>
    <t>Inmobiliarias</t>
  </si>
  <si>
    <t>Enseñanza</t>
  </si>
  <si>
    <t>Transporte y telecomunicaciones</t>
  </si>
  <si>
    <t>Administración Pública</t>
  </si>
  <si>
    <t>Servicio social y de salud</t>
  </si>
  <si>
    <t>Organizaciones extraterritoriales</t>
  </si>
  <si>
    <t>Agricultura y Ganadería</t>
  </si>
  <si>
    <t>Construcción</t>
  </si>
  <si>
    <t>Intermediación financiera</t>
  </si>
  <si>
    <t>Suministros de Electricidad, gas y agua</t>
  </si>
  <si>
    <t>Minería</t>
  </si>
  <si>
    <t>Alumbrado Público</t>
  </si>
  <si>
    <t>Pesca</t>
  </si>
  <si>
    <t>Actividad no especificada</t>
  </si>
  <si>
    <t xml:space="preserve">Total </t>
  </si>
  <si>
    <t>Participación</t>
  </si>
  <si>
    <t>Actividades con menor participación</t>
  </si>
  <si>
    <t>No Especificado</t>
  </si>
  <si>
    <t>Actividad CIIU</t>
  </si>
  <si>
    <t>2.10. VENTA DE ENERGÍA ELÉCTRICA POR SECTORES Y ACTIVIDAD CIIU (GW.h)</t>
  </si>
  <si>
    <t xml:space="preserve">2.10.1 Venta de energía eléctrica por Sectores Económicos 2011 (GW.h)  </t>
  </si>
  <si>
    <t>otros</t>
  </si>
  <si>
    <t xml:space="preserve">2.10.2    Venta de energía eléctrica por actividad CIIU 2011 (GW.h)  </t>
  </si>
  <si>
    <t>Servicio Social y de Salud</t>
  </si>
  <si>
    <t>No Especificada</t>
  </si>
  <si>
    <t>2.11. FACTURACIÓN DE ENERGÍA ELÉCTRICA POR SECTORES Y ACTIVIDAD CIIU</t>
  </si>
  <si>
    <t xml:space="preserve">2.11.1 Facturación de energía eléctrica por Sectores Económicos 2011 (miles US $)  </t>
  </si>
  <si>
    <t xml:space="preserve">2.11.2   Facturación de Energía en Clientes Finales por actividad CIIU 2011 (miles de US$)  </t>
  </si>
  <si>
    <t xml:space="preserve">Participación </t>
  </si>
  <si>
    <t xml:space="preserve">     </t>
  </si>
  <si>
    <t>2.12. PRECIO MEDIO DE ELECTRICIDAD POR SECTORES Y ACTIVIDAD CIIU (Cent. US $/kW.h)</t>
  </si>
  <si>
    <t xml:space="preserve">2.12.1 Precio Medio de energía eléctrica por Sectores Económicos 2011 (cent. US$/kWh)  </t>
  </si>
  <si>
    <t xml:space="preserve">Precio MedioTotal </t>
  </si>
  <si>
    <t>Precio Medio Sector</t>
  </si>
  <si>
    <t>INDUSTRIAL</t>
  </si>
  <si>
    <t>COMERCIAL Y SERVICIOS</t>
  </si>
  <si>
    <t>RESIDENCIAL</t>
  </si>
  <si>
    <t xml:space="preserve">2.12.2    Precio Medio de energía eléctrica por actividad CIIU 2011 (Cent. US$/kWh)  </t>
  </si>
  <si>
    <t>Servicio social y 
de salud</t>
  </si>
  <si>
    <t xml:space="preserve">2.1. Indicadores del subsector eléctrico por regiones </t>
  </si>
  <si>
    <t>Población</t>
  </si>
  <si>
    <t>Consumo de</t>
  </si>
  <si>
    <t>Consumo de Energía</t>
  </si>
  <si>
    <t xml:space="preserve">Grado de </t>
  </si>
  <si>
    <t>habitantes</t>
  </si>
  <si>
    <t>%</t>
  </si>
  <si>
    <t>Energía Eléctrica</t>
  </si>
  <si>
    <t>Eléctrica Percápita</t>
  </si>
  <si>
    <r>
      <t xml:space="preserve">Electrificación </t>
    </r>
    <r>
      <rPr>
        <b/>
        <vertAlign val="superscript"/>
        <sz val="11"/>
        <color indexed="9"/>
        <rFont val="Arial"/>
        <family val="2"/>
      </rPr>
      <t>2</t>
    </r>
  </si>
  <si>
    <t>1 /</t>
  </si>
  <si>
    <t>GW.h</t>
  </si>
  <si>
    <t>kW.h / hab</t>
  </si>
  <si>
    <t xml:space="preserve">CALLAO </t>
  </si>
  <si>
    <t>1/ Fuente : Documento del INEI "Estimaciones y Proyecciones"1995 - 2025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</si>
</sst>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#,##0.000"/>
    <numFmt numFmtId="166" formatCode="0.0%"/>
    <numFmt numFmtId="167" formatCode="0.0"/>
    <numFmt numFmtId="168" formatCode="0.000"/>
    <numFmt numFmtId="169" formatCode="_-* #,##0_-;\-* #,##0_-;_-* &quot;-&quot;??_-;_-@_-"/>
    <numFmt numFmtId="170" formatCode="0.0000000"/>
    <numFmt numFmtId="171" formatCode="#,##0.0"/>
    <numFmt numFmtId="172" formatCode="#,##0.0000000"/>
    <numFmt numFmtId="173" formatCode="_([$€-2]\ * #,##0.00_);_([$€-2]\ * \(#,##0.00\);_([$€-2]\ * &quot;-&quot;??_)"/>
    <numFmt numFmtId="174" formatCode="#\ ###"/>
  </numFmts>
  <fonts count="13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vertAlign val="superscript"/>
      <sz val="10"/>
      <name val="Arial"/>
      <family val="2"/>
    </font>
    <font>
      <b/>
      <sz val="13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0"/>
      <color indexed="43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8"/>
      <color indexed="51"/>
      <name val="Arial"/>
      <family val="2"/>
    </font>
    <font>
      <sz val="12"/>
      <color indexed="51"/>
      <name val="Arial"/>
      <family val="2"/>
    </font>
    <font>
      <b/>
      <sz val="8"/>
      <color indexed="9"/>
      <name val="Arial"/>
      <family val="2"/>
    </font>
    <font>
      <b/>
      <sz val="13"/>
      <color indexed="51"/>
      <name val="Arial"/>
      <family val="2"/>
    </font>
    <font>
      <sz val="8"/>
      <color indexed="51"/>
      <name val="Arial"/>
      <family val="2"/>
    </font>
    <font>
      <b/>
      <vertAlign val="superscript"/>
      <sz val="11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.8"/>
      <color indexed="8"/>
      <name val="Arial"/>
      <family val="2"/>
    </font>
    <font>
      <sz val="9"/>
      <color indexed="8"/>
      <name val="Arial"/>
      <family val="2"/>
    </font>
    <font>
      <b/>
      <sz val="11.5"/>
      <color indexed="8"/>
      <name val="Arial"/>
      <family val="2"/>
    </font>
    <font>
      <sz val="9.75"/>
      <color indexed="8"/>
      <name val="Arial"/>
      <family val="2"/>
    </font>
    <font>
      <b/>
      <sz val="8.5"/>
      <color indexed="8"/>
      <name val="Arial"/>
      <family val="2"/>
    </font>
    <font>
      <sz val="10.25"/>
      <color indexed="8"/>
      <name val="Arial"/>
      <family val="2"/>
    </font>
    <font>
      <b/>
      <sz val="10.7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2"/>
    </font>
    <font>
      <b/>
      <sz val="11.25"/>
      <color indexed="8"/>
      <name val="Arial"/>
      <family val="2"/>
    </font>
    <font>
      <sz val="9.25"/>
      <color indexed="8"/>
      <name val="Arial"/>
      <family val="2"/>
    </font>
    <font>
      <b/>
      <sz val="10.25"/>
      <color indexed="8"/>
      <name val="Arial"/>
      <family val="2"/>
    </font>
    <font>
      <sz val="6.3"/>
      <color indexed="8"/>
      <name val="Arial"/>
      <family val="2"/>
    </font>
    <font>
      <sz val="10.75"/>
      <color indexed="8"/>
      <name val="Arial"/>
      <family val="2"/>
    </font>
    <font>
      <sz val="8.25"/>
      <color indexed="8"/>
      <name val="Arial"/>
      <family val="2"/>
    </font>
    <font>
      <b/>
      <sz val="9.5"/>
      <color indexed="8"/>
      <name val="Arial"/>
      <family val="2"/>
    </font>
    <font>
      <b/>
      <sz val="9.25"/>
      <color indexed="8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5.75"/>
      <color indexed="8"/>
      <name val="Arial"/>
      <family val="2"/>
    </font>
    <font>
      <sz val="9.5"/>
      <color indexed="8"/>
      <name val="Arial"/>
      <family val="2"/>
    </font>
    <font>
      <b/>
      <sz val="11.5"/>
      <color indexed="9"/>
      <name val="Arial"/>
      <family val="2"/>
    </font>
    <font>
      <sz val="10.5"/>
      <color indexed="8"/>
      <name val="Arial"/>
      <family val="2"/>
    </font>
    <font>
      <sz val="7"/>
      <color indexed="8"/>
      <name val="Arial"/>
      <family val="2"/>
    </font>
    <font>
      <b/>
      <sz val="13.25"/>
      <color indexed="9"/>
      <name val="Arial"/>
      <family val="2"/>
    </font>
    <font>
      <sz val="7.8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b/>
      <sz val="11.25"/>
      <color indexed="9"/>
      <name val="Arial"/>
      <family val="2"/>
    </font>
    <font>
      <sz val="7.5"/>
      <color indexed="8"/>
      <name val="Arial"/>
      <family val="2"/>
    </font>
    <font>
      <sz val="11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9"/>
      <name val="Arial"/>
      <family val="2"/>
    </font>
    <font>
      <sz val="8.5"/>
      <color indexed="8"/>
      <name val="Arial"/>
      <family val="2"/>
    </font>
    <font>
      <sz val="9.3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.1"/>
      <color indexed="8"/>
      <name val="Arial"/>
      <family val="2"/>
    </font>
    <font>
      <b/>
      <vertAlign val="superscript"/>
      <sz val="13.75"/>
      <color indexed="8"/>
      <name val="Arial"/>
      <family val="2"/>
    </font>
    <font>
      <sz val="8.45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A79E85"/>
      <name val="Arial"/>
      <family val="2"/>
    </font>
    <font>
      <b/>
      <sz val="10"/>
      <color rgb="FFA79E85"/>
      <name val="Arial"/>
      <family val="2"/>
    </font>
    <font>
      <sz val="10"/>
      <color theme="2" tint="-0.24997000396251678"/>
      <name val="Arial"/>
      <family val="2"/>
    </font>
    <font>
      <sz val="10"/>
      <color rgb="FFB6B190"/>
      <name val="Arial"/>
      <family val="2"/>
    </font>
    <font>
      <b/>
      <sz val="10"/>
      <color rgb="FFB6B190"/>
      <name val="Arial"/>
      <family val="2"/>
    </font>
    <font>
      <b/>
      <sz val="12"/>
      <color theme="0"/>
      <name val="Arial"/>
      <family val="2"/>
    </font>
    <font>
      <b/>
      <sz val="8"/>
      <color rgb="FFB6B190"/>
      <name val="Arial"/>
      <family val="2"/>
    </font>
    <font>
      <sz val="12"/>
      <color rgb="FFB6B19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3"/>
      <color rgb="FFB6B190"/>
      <name val="Arial"/>
      <family val="2"/>
    </font>
    <font>
      <sz val="8"/>
      <color rgb="FFB6B190"/>
      <name val="Arial"/>
      <family val="2"/>
    </font>
    <font>
      <sz val="10"/>
      <color rgb="FFA7A775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n"/>
      <right style="double"/>
      <top style="thin"/>
      <bottom/>
    </border>
    <border>
      <left style="double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ck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medium"/>
      <top/>
      <bottom style="medium"/>
    </border>
    <border>
      <left style="medium"/>
      <right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thick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/>
      <top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 style="thick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medium"/>
      <top/>
      <bottom style="hair"/>
    </border>
    <border>
      <left style="medium"/>
      <right style="thin"/>
      <top/>
      <bottom style="hair"/>
    </border>
    <border>
      <left style="medium"/>
      <right style="thin"/>
      <top/>
      <bottom/>
    </border>
    <border>
      <left style="medium"/>
      <right/>
      <top style="double"/>
      <bottom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hair"/>
      <right/>
      <top style="double"/>
      <bottom/>
    </border>
    <border>
      <left style="thick"/>
      <right/>
      <top style="double"/>
      <bottom/>
    </border>
    <border>
      <left style="hair"/>
      <right style="double"/>
      <top style="double"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/>
      <top/>
      <bottom style="medium"/>
    </border>
    <border>
      <left style="thick"/>
      <right/>
      <top/>
      <bottom style="medium"/>
    </border>
    <border>
      <left style="hair"/>
      <right style="double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thick"/>
      <top/>
      <bottom style="hair"/>
    </border>
    <border>
      <left style="double"/>
      <right style="medium"/>
      <top style="double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hair"/>
      <right style="thin"/>
      <top style="medium"/>
      <bottom/>
    </border>
    <border>
      <left/>
      <right style="medium"/>
      <top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/>
      <right style="medium"/>
      <top/>
      <bottom style="hair"/>
    </border>
    <border>
      <left style="hair"/>
      <right style="medium"/>
      <top/>
      <bottom style="hair"/>
    </border>
    <border>
      <left style="medium"/>
      <right/>
      <top/>
      <bottom style="double"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/>
      <right/>
      <top/>
      <bottom style="double"/>
    </border>
    <border>
      <left style="hair"/>
      <right style="double"/>
      <top/>
      <bottom style="double"/>
    </border>
    <border>
      <left style="double"/>
      <right style="medium"/>
      <top/>
      <bottom style="double"/>
    </border>
    <border>
      <left style="hair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medium"/>
      <right style="hair"/>
      <top style="double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medium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/>
      <top style="medium"/>
      <bottom style="thin"/>
    </border>
    <border>
      <left style="medium"/>
      <right style="double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double"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 style="medium"/>
    </border>
    <border>
      <left/>
      <right style="double"/>
      <top/>
      <bottom/>
    </border>
    <border>
      <left/>
      <right style="medium"/>
      <top style="medium"/>
      <bottom style="medium"/>
    </border>
    <border>
      <left/>
      <right style="medium"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double"/>
    </border>
    <border>
      <left style="hair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medium"/>
      <top style="double"/>
      <bottom/>
    </border>
    <border>
      <left style="hair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/>
      <top style="medium"/>
      <bottom style="thin"/>
    </border>
    <border>
      <left/>
      <right style="double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20" borderId="0" applyNumberFormat="0" applyBorder="0" applyAlignment="0" applyProtection="0"/>
    <xf numFmtId="0" fontId="106" fillId="21" borderId="1" applyNumberFormat="0" applyAlignment="0" applyProtection="0"/>
    <xf numFmtId="0" fontId="107" fillId="22" borderId="2" applyNumberFormat="0" applyAlignment="0" applyProtection="0"/>
    <xf numFmtId="0" fontId="108" fillId="0" borderId="3" applyNumberFormat="0" applyFill="0" applyAlignment="0" applyProtection="0"/>
    <xf numFmtId="0" fontId="109" fillId="0" borderId="0" applyNumberFormat="0" applyFill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10" fillId="29" borderId="1" applyNumberFormat="0" applyAlignment="0" applyProtection="0"/>
    <xf numFmtId="173" fontId="0" fillId="0" borderId="0" applyFon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9" fillId="0" borderId="8" applyNumberFormat="0" applyFill="0" applyAlignment="0" applyProtection="0"/>
    <xf numFmtId="0" fontId="119" fillId="0" borderId="9" applyNumberFormat="0" applyFill="0" applyAlignment="0" applyProtection="0"/>
  </cellStyleXfs>
  <cellXfs count="7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4" fontId="6" fillId="0" borderId="21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9" fontId="7" fillId="0" borderId="27" xfId="56" applyFont="1" applyFill="1" applyBorder="1" applyAlignment="1">
      <alignment horizontal="center"/>
    </xf>
    <xf numFmtId="9" fontId="7" fillId="0" borderId="28" xfId="56" applyFont="1" applyFill="1" applyBorder="1" applyAlignment="1">
      <alignment horizontal="center"/>
    </xf>
    <xf numFmtId="9" fontId="7" fillId="0" borderId="29" xfId="56" applyNumberFormat="1" applyFont="1" applyFill="1" applyBorder="1" applyAlignment="1">
      <alignment horizontal="center"/>
    </xf>
    <xf numFmtId="9" fontId="7" fillId="0" borderId="30" xfId="56" applyNumberFormat="1" applyFont="1" applyFill="1" applyBorder="1" applyAlignment="1">
      <alignment horizontal="center"/>
    </xf>
    <xf numFmtId="9" fontId="8" fillId="0" borderId="31" xfId="56" applyFont="1" applyFill="1" applyBorder="1" applyAlignment="1">
      <alignment horizontal="center"/>
    </xf>
    <xf numFmtId="166" fontId="7" fillId="0" borderId="32" xfId="56" applyNumberFormat="1" applyFont="1" applyFill="1" applyBorder="1" applyAlignment="1">
      <alignment horizontal="center"/>
    </xf>
    <xf numFmtId="166" fontId="7" fillId="0" borderId="31" xfId="56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9" fontId="7" fillId="0" borderId="21" xfId="56" applyFont="1" applyFill="1" applyBorder="1" applyAlignment="1">
      <alignment horizontal="center"/>
    </xf>
    <xf numFmtId="9" fontId="7" fillId="0" borderId="22" xfId="56" applyFont="1" applyFill="1" applyBorder="1" applyAlignment="1">
      <alignment horizontal="center"/>
    </xf>
    <xf numFmtId="9" fontId="7" fillId="0" borderId="23" xfId="56" applyNumberFormat="1" applyFont="1" applyFill="1" applyBorder="1" applyAlignment="1">
      <alignment horizontal="center"/>
    </xf>
    <xf numFmtId="9" fontId="7" fillId="0" borderId="24" xfId="56" applyNumberFormat="1" applyFont="1" applyFill="1" applyBorder="1" applyAlignment="1">
      <alignment horizontal="center"/>
    </xf>
    <xf numFmtId="9" fontId="8" fillId="0" borderId="25" xfId="56" applyFont="1" applyFill="1" applyBorder="1" applyAlignment="1">
      <alignment horizontal="center"/>
    </xf>
    <xf numFmtId="166" fontId="7" fillId="0" borderId="14" xfId="56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4" fontId="6" fillId="0" borderId="37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9" xfId="0" applyNumberFormat="1" applyFont="1" applyFill="1" applyBorder="1" applyAlignment="1">
      <alignment horizontal="right"/>
    </xf>
    <xf numFmtId="4" fontId="6" fillId="0" borderId="40" xfId="0" applyNumberFormat="1" applyFont="1" applyFill="1" applyBorder="1" applyAlignment="1">
      <alignment horizontal="right"/>
    </xf>
    <xf numFmtId="4" fontId="6" fillId="0" borderId="41" xfId="0" applyNumberFormat="1" applyFont="1" applyFill="1" applyBorder="1" applyAlignment="1">
      <alignment horizontal="right"/>
    </xf>
    <xf numFmtId="9" fontId="10" fillId="0" borderId="42" xfId="56" applyFont="1" applyFill="1" applyBorder="1" applyAlignment="1">
      <alignment horizontal="center"/>
    </xf>
    <xf numFmtId="9" fontId="10" fillId="0" borderId="24" xfId="56" applyFont="1" applyFill="1" applyBorder="1" applyAlignment="1">
      <alignment horizontal="center"/>
    </xf>
    <xf numFmtId="9" fontId="10" fillId="0" borderId="21" xfId="56" applyFont="1" applyFill="1" applyBorder="1" applyAlignment="1">
      <alignment horizontal="center"/>
    </xf>
    <xf numFmtId="9" fontId="10" fillId="0" borderId="22" xfId="56" applyFont="1" applyFill="1" applyBorder="1" applyAlignment="1">
      <alignment horizontal="center"/>
    </xf>
    <xf numFmtId="9" fontId="10" fillId="0" borderId="23" xfId="56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9" xfId="0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4" fillId="34" borderId="51" xfId="0" applyFont="1" applyFill="1" applyBorder="1" applyAlignment="1">
      <alignment/>
    </xf>
    <xf numFmtId="0" fontId="11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5" fillId="34" borderId="34" xfId="0" applyFont="1" applyFill="1" applyBorder="1" applyAlignment="1">
      <alignment horizontal="left"/>
    </xf>
    <xf numFmtId="4" fontId="6" fillId="0" borderId="24" xfId="56" applyNumberFormat="1" applyFont="1" applyFill="1" applyBorder="1" applyAlignment="1">
      <alignment horizontal="right"/>
    </xf>
    <xf numFmtId="4" fontId="6" fillId="0" borderId="21" xfId="56" applyNumberFormat="1" applyFont="1" applyFill="1" applyBorder="1" applyAlignment="1">
      <alignment horizontal="right"/>
    </xf>
    <xf numFmtId="4" fontId="6" fillId="0" borderId="22" xfId="56" applyNumberFormat="1" applyFont="1" applyFill="1" applyBorder="1" applyAlignment="1">
      <alignment horizontal="right"/>
    </xf>
    <xf numFmtId="4" fontId="6" fillId="0" borderId="23" xfId="56" applyNumberFormat="1" applyFont="1" applyFill="1" applyBorder="1" applyAlignment="1">
      <alignment horizontal="right"/>
    </xf>
    <xf numFmtId="4" fontId="6" fillId="0" borderId="25" xfId="56" applyNumberFormat="1" applyFont="1" applyFill="1" applyBorder="1" applyAlignment="1">
      <alignment horizontal="right"/>
    </xf>
    <xf numFmtId="4" fontId="6" fillId="0" borderId="14" xfId="56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4" fontId="6" fillId="0" borderId="42" xfId="0" applyNumberFormat="1" applyFont="1" applyFill="1" applyBorder="1" applyAlignment="1">
      <alignment horizontal="right"/>
    </xf>
    <xf numFmtId="4" fontId="6" fillId="0" borderId="55" xfId="0" applyNumberFormat="1" applyFont="1" applyFill="1" applyBorder="1" applyAlignment="1">
      <alignment horizontal="right"/>
    </xf>
    <xf numFmtId="4" fontId="6" fillId="0" borderId="56" xfId="0" applyNumberFormat="1" applyFont="1" applyFill="1" applyBorder="1" applyAlignment="1">
      <alignment horizontal="right"/>
    </xf>
    <xf numFmtId="9" fontId="7" fillId="0" borderId="57" xfId="56" applyFont="1" applyFill="1" applyBorder="1" applyAlignment="1">
      <alignment horizontal="center"/>
    </xf>
    <xf numFmtId="9" fontId="7" fillId="0" borderId="30" xfId="56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9" fontId="7" fillId="0" borderId="57" xfId="56" applyNumberFormat="1" applyFont="1" applyFill="1" applyBorder="1" applyAlignment="1">
      <alignment horizontal="center"/>
    </xf>
    <xf numFmtId="4" fontId="6" fillId="0" borderId="0" xfId="56" applyNumberFormat="1" applyFont="1" applyFill="1" applyBorder="1" applyAlignment="1">
      <alignment horizontal="right"/>
    </xf>
    <xf numFmtId="9" fontId="7" fillId="0" borderId="42" xfId="56" applyFont="1" applyFill="1" applyBorder="1" applyAlignment="1">
      <alignment horizontal="center"/>
    </xf>
    <xf numFmtId="9" fontId="7" fillId="0" borderId="24" xfId="56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9" fontId="7" fillId="0" borderId="42" xfId="56" applyNumberFormat="1" applyFont="1" applyFill="1" applyBorder="1" applyAlignment="1">
      <alignment horizontal="center"/>
    </xf>
    <xf numFmtId="9" fontId="7" fillId="0" borderId="59" xfId="56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9" fontId="7" fillId="0" borderId="60" xfId="56" applyFont="1" applyFill="1" applyBorder="1" applyAlignment="1">
      <alignment horizontal="center"/>
    </xf>
    <xf numFmtId="9" fontId="7" fillId="0" borderId="61" xfId="56" applyFont="1" applyFill="1" applyBorder="1" applyAlignment="1">
      <alignment horizontal="center"/>
    </xf>
    <xf numFmtId="4" fontId="3" fillId="0" borderId="6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9" fontId="0" fillId="0" borderId="0" xfId="0" applyNumberForma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9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71" xfId="0" applyNumberFormat="1" applyBorder="1" applyAlignment="1">
      <alignment/>
    </xf>
    <xf numFmtId="4" fontId="0" fillId="0" borderId="0" xfId="0" applyNumberFormat="1" applyFill="1" applyAlignment="1">
      <alignment/>
    </xf>
    <xf numFmtId="0" fontId="0" fillId="0" borderId="72" xfId="0" applyFont="1" applyBorder="1" applyAlignment="1">
      <alignment/>
    </xf>
    <xf numFmtId="9" fontId="10" fillId="0" borderId="24" xfId="56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73" xfId="0" applyFont="1" applyFill="1" applyBorder="1" applyAlignment="1">
      <alignment/>
    </xf>
    <xf numFmtId="0" fontId="5" fillId="34" borderId="20" xfId="0" applyFont="1" applyFill="1" applyBorder="1" applyAlignment="1">
      <alignment horizontal="left"/>
    </xf>
    <xf numFmtId="0" fontId="11" fillId="34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34" borderId="7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44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9" fontId="7" fillId="0" borderId="57" xfId="57" applyFont="1" applyFill="1" applyBorder="1" applyAlignment="1">
      <alignment horizontal="center"/>
    </xf>
    <xf numFmtId="9" fontId="7" fillId="0" borderId="30" xfId="57" applyFont="1" applyFill="1" applyBorder="1" applyAlignment="1">
      <alignment horizontal="center"/>
    </xf>
    <xf numFmtId="9" fontId="7" fillId="0" borderId="27" xfId="57" applyFont="1" applyFill="1" applyBorder="1" applyAlignment="1">
      <alignment horizontal="center"/>
    </xf>
    <xf numFmtId="9" fontId="7" fillId="0" borderId="28" xfId="57" applyFont="1" applyFill="1" applyBorder="1" applyAlignment="1">
      <alignment horizontal="center"/>
    </xf>
    <xf numFmtId="9" fontId="7" fillId="0" borderId="26" xfId="57" applyNumberFormat="1" applyFont="1" applyFill="1" applyBorder="1" applyAlignment="1">
      <alignment horizontal="center"/>
    </xf>
    <xf numFmtId="9" fontId="7" fillId="0" borderId="30" xfId="57" applyNumberFormat="1" applyFont="1" applyFill="1" applyBorder="1" applyAlignment="1">
      <alignment horizontal="center"/>
    </xf>
    <xf numFmtId="9" fontId="8" fillId="0" borderId="31" xfId="57" applyFont="1" applyFill="1" applyBorder="1" applyAlignment="1">
      <alignment horizontal="center"/>
    </xf>
    <xf numFmtId="166" fontId="7" fillId="0" borderId="32" xfId="57" applyNumberFormat="1" applyFont="1" applyFill="1" applyBorder="1" applyAlignment="1">
      <alignment horizontal="center"/>
    </xf>
    <xf numFmtId="0" fontId="0" fillId="0" borderId="76" xfId="0" applyBorder="1" applyAlignment="1">
      <alignment/>
    </xf>
    <xf numFmtId="4" fontId="6" fillId="0" borderId="0" xfId="57" applyNumberFormat="1" applyFont="1" applyFill="1" applyBorder="1" applyAlignment="1">
      <alignment horizontal="right"/>
    </xf>
    <xf numFmtId="4" fontId="6" fillId="0" borderId="24" xfId="57" applyNumberFormat="1" applyFont="1" applyFill="1" applyBorder="1" applyAlignment="1">
      <alignment horizontal="right"/>
    </xf>
    <xf numFmtId="9" fontId="7" fillId="0" borderId="57" xfId="57" applyNumberFormat="1" applyFont="1" applyFill="1" applyBorder="1" applyAlignment="1">
      <alignment horizontal="center"/>
    </xf>
    <xf numFmtId="166" fontId="7" fillId="0" borderId="31" xfId="57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9" fontId="7" fillId="0" borderId="42" xfId="57" applyNumberFormat="1" applyFont="1" applyFill="1" applyBorder="1" applyAlignment="1">
      <alignment horizontal="center"/>
    </xf>
    <xf numFmtId="9" fontId="7" fillId="0" borderId="24" xfId="57" applyFont="1" applyFill="1" applyBorder="1" applyAlignment="1">
      <alignment horizontal="center"/>
    </xf>
    <xf numFmtId="9" fontId="7" fillId="0" borderId="21" xfId="57" applyFont="1" applyFill="1" applyBorder="1" applyAlignment="1">
      <alignment horizontal="center"/>
    </xf>
    <xf numFmtId="9" fontId="7" fillId="0" borderId="42" xfId="57" applyFont="1" applyFill="1" applyBorder="1" applyAlignment="1">
      <alignment horizontal="center"/>
    </xf>
    <xf numFmtId="9" fontId="7" fillId="0" borderId="22" xfId="57" applyFont="1" applyFill="1" applyBorder="1" applyAlignment="1">
      <alignment horizontal="center"/>
    </xf>
    <xf numFmtId="9" fontId="7" fillId="0" borderId="20" xfId="57" applyNumberFormat="1" applyFont="1" applyFill="1" applyBorder="1" applyAlignment="1">
      <alignment horizontal="center"/>
    </xf>
    <xf numFmtId="9" fontId="7" fillId="0" borderId="24" xfId="57" applyNumberFormat="1" applyFont="1" applyFill="1" applyBorder="1" applyAlignment="1">
      <alignment horizontal="center"/>
    </xf>
    <xf numFmtId="9" fontId="8" fillId="0" borderId="25" xfId="57" applyFont="1" applyFill="1" applyBorder="1" applyAlignment="1">
      <alignment horizontal="center"/>
    </xf>
    <xf numFmtId="166" fontId="7" fillId="0" borderId="14" xfId="57" applyNumberFormat="1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9" fontId="10" fillId="0" borderId="42" xfId="57" applyFont="1" applyFill="1" applyBorder="1" applyAlignment="1">
      <alignment horizontal="center"/>
    </xf>
    <xf numFmtId="9" fontId="10" fillId="0" borderId="24" xfId="57" applyFont="1" applyFill="1" applyBorder="1" applyAlignment="1">
      <alignment horizontal="center"/>
    </xf>
    <xf numFmtId="9" fontId="10" fillId="0" borderId="21" xfId="57" applyFont="1" applyFill="1" applyBorder="1" applyAlignment="1">
      <alignment horizontal="center"/>
    </xf>
    <xf numFmtId="9" fontId="10" fillId="0" borderId="22" xfId="57" applyFont="1" applyFill="1" applyBorder="1" applyAlignment="1">
      <alignment horizontal="center"/>
    </xf>
    <xf numFmtId="9" fontId="10" fillId="0" borderId="20" xfId="57" applyFont="1" applyFill="1" applyBorder="1" applyAlignment="1">
      <alignment horizontal="center"/>
    </xf>
    <xf numFmtId="9" fontId="10" fillId="0" borderId="25" xfId="57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34" borderId="77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4" fillId="34" borderId="78" xfId="0" applyFont="1" applyFill="1" applyBorder="1" applyAlignment="1">
      <alignment/>
    </xf>
    <xf numFmtId="4" fontId="6" fillId="0" borderId="73" xfId="0" applyNumberFormat="1" applyFont="1" applyFill="1" applyBorder="1" applyAlignment="1">
      <alignment horizontal="right"/>
    </xf>
    <xf numFmtId="4" fontId="6" fillId="0" borderId="79" xfId="0" applyNumberFormat="1" applyFont="1" applyFill="1" applyBorder="1" applyAlignment="1">
      <alignment horizontal="right"/>
    </xf>
    <xf numFmtId="4" fontId="6" fillId="0" borderId="80" xfId="0" applyNumberFormat="1" applyFont="1" applyFill="1" applyBorder="1" applyAlignment="1">
      <alignment horizontal="right"/>
    </xf>
    <xf numFmtId="4" fontId="6" fillId="0" borderId="81" xfId="0" applyNumberFormat="1" applyFont="1" applyFill="1" applyBorder="1" applyAlignment="1">
      <alignment horizontal="right"/>
    </xf>
    <xf numFmtId="4" fontId="6" fillId="0" borderId="82" xfId="0" applyNumberFormat="1" applyFont="1" applyFill="1" applyBorder="1" applyAlignment="1">
      <alignment horizontal="right"/>
    </xf>
    <xf numFmtId="9" fontId="7" fillId="0" borderId="26" xfId="57" applyFont="1" applyFill="1" applyBorder="1" applyAlignment="1">
      <alignment horizontal="center"/>
    </xf>
    <xf numFmtId="9" fontId="7" fillId="0" borderId="83" xfId="57" applyFont="1" applyFill="1" applyBorder="1" applyAlignment="1">
      <alignment horizontal="center"/>
    </xf>
    <xf numFmtId="9" fontId="7" fillId="0" borderId="84" xfId="57" applyFont="1" applyFill="1" applyBorder="1" applyAlignment="1">
      <alignment horizontal="center"/>
    </xf>
    <xf numFmtId="9" fontId="7" fillId="0" borderId="60" xfId="57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81" xfId="0" applyNumberFormat="1" applyFont="1" applyFill="1" applyBorder="1" applyAlignment="1">
      <alignment/>
    </xf>
    <xf numFmtId="2" fontId="0" fillId="36" borderId="0" xfId="0" applyNumberFormat="1" applyFill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80" xfId="0" applyNumberFormat="1" applyFont="1" applyFill="1" applyBorder="1" applyAlignment="1">
      <alignment/>
    </xf>
    <xf numFmtId="4" fontId="6" fillId="0" borderId="8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167" fontId="0" fillId="36" borderId="0" xfId="0" applyNumberFormat="1" applyFill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9" fontId="7" fillId="0" borderId="31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90" xfId="0" applyFill="1" applyBorder="1" applyAlignment="1">
      <alignment/>
    </xf>
    <xf numFmtId="0" fontId="9" fillId="0" borderId="20" xfId="0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9" fontId="7" fillId="0" borderId="20" xfId="57" applyFont="1" applyFill="1" applyBorder="1" applyAlignment="1">
      <alignment horizontal="center"/>
    </xf>
    <xf numFmtId="9" fontId="7" fillId="0" borderId="82" xfId="57" applyFont="1" applyFill="1" applyBorder="1" applyAlignment="1">
      <alignment horizontal="center"/>
    </xf>
    <xf numFmtId="9" fontId="7" fillId="0" borderId="0" xfId="57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0" fillId="0" borderId="0" xfId="0" applyFont="1" applyBorder="1" applyAlignment="1">
      <alignment/>
    </xf>
    <xf numFmtId="0" fontId="120" fillId="36" borderId="0" xfId="0" applyFont="1" applyFill="1" applyBorder="1" applyAlignment="1">
      <alignment/>
    </xf>
    <xf numFmtId="1" fontId="120" fillId="36" borderId="0" xfId="0" applyNumberFormat="1" applyFont="1" applyFill="1" applyBorder="1" applyAlignment="1">
      <alignment/>
    </xf>
    <xf numFmtId="0" fontId="120" fillId="0" borderId="0" xfId="0" applyFont="1" applyFill="1" applyBorder="1" applyAlignment="1">
      <alignment/>
    </xf>
    <xf numFmtId="3" fontId="120" fillId="0" borderId="0" xfId="0" applyNumberFormat="1" applyFont="1" applyBorder="1" applyAlignment="1">
      <alignment/>
    </xf>
    <xf numFmtId="3" fontId="120" fillId="36" borderId="0" xfId="0" applyNumberFormat="1" applyFont="1" applyFill="1" applyBorder="1" applyAlignment="1">
      <alignment/>
    </xf>
    <xf numFmtId="0" fontId="120" fillId="0" borderId="0" xfId="0" applyFont="1" applyBorder="1" applyAlignment="1">
      <alignment horizontal="center"/>
    </xf>
    <xf numFmtId="2" fontId="120" fillId="36" borderId="0" xfId="0" applyNumberFormat="1" applyFont="1" applyFill="1" applyBorder="1" applyAlignment="1">
      <alignment/>
    </xf>
    <xf numFmtId="3" fontId="121" fillId="0" borderId="0" xfId="0" applyNumberFormat="1" applyFont="1" applyBorder="1" applyAlignment="1">
      <alignment/>
    </xf>
    <xf numFmtId="167" fontId="120" fillId="36" borderId="0" xfId="0" applyNumberFormat="1" applyFont="1" applyFill="1" applyBorder="1" applyAlignment="1">
      <alignment/>
    </xf>
    <xf numFmtId="1" fontId="120" fillId="0" borderId="0" xfId="0" applyNumberFormat="1" applyFont="1" applyBorder="1" applyAlignment="1">
      <alignment/>
    </xf>
    <xf numFmtId="2" fontId="120" fillId="0" borderId="0" xfId="0" applyNumberFormat="1" applyFont="1" applyBorder="1" applyAlignment="1">
      <alignment/>
    </xf>
    <xf numFmtId="167" fontId="120" fillId="0" borderId="0" xfId="0" applyNumberFormat="1" applyFont="1" applyBorder="1" applyAlignment="1">
      <alignment/>
    </xf>
    <xf numFmtId="1" fontId="121" fillId="0" borderId="0" xfId="0" applyNumberFormat="1" applyFont="1" applyBorder="1" applyAlignment="1">
      <alignment/>
    </xf>
    <xf numFmtId="4" fontId="121" fillId="0" borderId="0" xfId="0" applyNumberFormat="1" applyFont="1" applyBorder="1" applyAlignment="1">
      <alignment/>
    </xf>
    <xf numFmtId="2" fontId="120" fillId="0" borderId="0" xfId="0" applyNumberFormat="1" applyFont="1" applyFill="1" applyBorder="1" applyAlignment="1">
      <alignment/>
    </xf>
    <xf numFmtId="170" fontId="120" fillId="0" borderId="0" xfId="0" applyNumberFormat="1" applyFont="1" applyBorder="1" applyAlignment="1">
      <alignment/>
    </xf>
    <xf numFmtId="166" fontId="120" fillId="0" borderId="0" xfId="0" applyNumberFormat="1" applyFont="1" applyFill="1" applyBorder="1" applyAlignment="1">
      <alignment/>
    </xf>
    <xf numFmtId="169" fontId="120" fillId="0" borderId="0" xfId="49" applyNumberFormat="1" applyFont="1" applyBorder="1" applyAlignment="1">
      <alignment/>
    </xf>
    <xf numFmtId="43" fontId="120" fillId="0" borderId="0" xfId="0" applyNumberFormat="1" applyFont="1" applyBorder="1" applyAlignment="1">
      <alignment/>
    </xf>
    <xf numFmtId="166" fontId="120" fillId="0" borderId="0" xfId="0" applyNumberFormat="1" applyFont="1" applyBorder="1" applyAlignment="1">
      <alignment/>
    </xf>
    <xf numFmtId="169" fontId="120" fillId="0" borderId="0" xfId="0" applyNumberFormat="1" applyFont="1" applyBorder="1" applyAlignment="1">
      <alignment/>
    </xf>
    <xf numFmtId="3" fontId="6" fillId="0" borderId="73" xfId="0" applyNumberFormat="1" applyFont="1" applyFill="1" applyBorder="1" applyAlignment="1">
      <alignment horizontal="right"/>
    </xf>
    <xf numFmtId="3" fontId="6" fillId="0" borderId="55" xfId="0" applyNumberFormat="1" applyFont="1" applyFill="1" applyBorder="1" applyAlignment="1">
      <alignment horizontal="right"/>
    </xf>
    <xf numFmtId="3" fontId="6" fillId="0" borderId="80" xfId="0" applyNumberFormat="1" applyFont="1" applyFill="1" applyBorder="1" applyAlignment="1">
      <alignment horizontal="right"/>
    </xf>
    <xf numFmtId="3" fontId="6" fillId="0" borderId="8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8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80" xfId="0" applyNumberFormat="1" applyFont="1" applyFill="1" applyBorder="1" applyAlignment="1">
      <alignment/>
    </xf>
    <xf numFmtId="3" fontId="6" fillId="0" borderId="8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81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93" xfId="0" applyFont="1" applyBorder="1" applyAlignment="1">
      <alignment/>
    </xf>
    <xf numFmtId="0" fontId="0" fillId="0" borderId="93" xfId="0" applyFont="1" applyFill="1" applyBorder="1" applyAlignment="1">
      <alignment horizontal="left"/>
    </xf>
    <xf numFmtId="3" fontId="0" fillId="0" borderId="93" xfId="0" applyNumberFormat="1" applyFont="1" applyBorder="1" applyAlignment="1">
      <alignment/>
    </xf>
    <xf numFmtId="3" fontId="9" fillId="0" borderId="93" xfId="0" applyNumberFormat="1" applyFont="1" applyBorder="1" applyAlignment="1">
      <alignment/>
    </xf>
    <xf numFmtId="3" fontId="0" fillId="0" borderId="93" xfId="0" applyNumberFormat="1" applyFont="1" applyBorder="1" applyAlignment="1">
      <alignment horizontal="right"/>
    </xf>
    <xf numFmtId="3" fontId="9" fillId="0" borderId="93" xfId="0" applyNumberFormat="1" applyFont="1" applyBorder="1" applyAlignment="1">
      <alignment horizontal="right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93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93" xfId="49" applyNumberFormat="1" applyFont="1" applyFill="1" applyBorder="1" applyAlignment="1">
      <alignment horizontal="right"/>
    </xf>
    <xf numFmtId="0" fontId="0" fillId="0" borderId="93" xfId="0" applyFont="1" applyFill="1" applyBorder="1" applyAlignment="1">
      <alignment/>
    </xf>
    <xf numFmtId="1" fontId="0" fillId="0" borderId="93" xfId="0" applyNumberFormat="1" applyFont="1" applyFill="1" applyBorder="1" applyAlignment="1">
      <alignment horizontal="right"/>
    </xf>
    <xf numFmtId="1" fontId="9" fillId="0" borderId="9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6" fillId="0" borderId="76" xfId="0" applyNumberFormat="1" applyFont="1" applyFill="1" applyBorder="1" applyAlignment="1">
      <alignment/>
    </xf>
    <xf numFmtId="4" fontId="6" fillId="0" borderId="9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22" fillId="0" borderId="0" xfId="0" applyFont="1" applyAlignment="1">
      <alignment/>
    </xf>
    <xf numFmtId="0" fontId="122" fillId="0" borderId="0" xfId="0" applyFont="1" applyBorder="1" applyAlignment="1">
      <alignment/>
    </xf>
    <xf numFmtId="167" fontId="122" fillId="0" borderId="0" xfId="0" applyNumberFormat="1" applyFont="1" applyAlignment="1">
      <alignment/>
    </xf>
    <xf numFmtId="0" fontId="122" fillId="0" borderId="0" xfId="0" applyFont="1" applyFill="1" applyAlignment="1">
      <alignment/>
    </xf>
    <xf numFmtId="0" fontId="122" fillId="0" borderId="0" xfId="0" applyFont="1" applyFill="1" applyBorder="1" applyAlignment="1">
      <alignment/>
    </xf>
    <xf numFmtId="1" fontId="122" fillId="0" borderId="0" xfId="0" applyNumberFormat="1" applyFont="1" applyFill="1" applyAlignment="1">
      <alignment/>
    </xf>
    <xf numFmtId="3" fontId="122" fillId="0" borderId="0" xfId="0" applyNumberFormat="1" applyFont="1" applyFill="1" applyAlignment="1">
      <alignment/>
    </xf>
    <xf numFmtId="0" fontId="122" fillId="0" borderId="0" xfId="0" applyFont="1" applyFill="1" applyAlignment="1">
      <alignment horizontal="center"/>
    </xf>
    <xf numFmtId="2" fontId="122" fillId="0" borderId="0" xfId="0" applyNumberFormat="1" applyFont="1" applyFill="1" applyAlignment="1">
      <alignment/>
    </xf>
    <xf numFmtId="167" fontId="122" fillId="0" borderId="0" xfId="0" applyNumberFormat="1" applyFont="1" applyFill="1" applyAlignment="1">
      <alignment/>
    </xf>
    <xf numFmtId="169" fontId="122" fillId="0" borderId="0" xfId="0" applyNumberFormat="1" applyFont="1" applyAlignment="1">
      <alignment/>
    </xf>
    <xf numFmtId="0" fontId="123" fillId="0" borderId="0" xfId="0" applyFont="1" applyAlignment="1">
      <alignment/>
    </xf>
    <xf numFmtId="166" fontId="123" fillId="0" borderId="0" xfId="0" applyNumberFormat="1" applyFont="1" applyFill="1" applyAlignment="1">
      <alignment/>
    </xf>
    <xf numFmtId="2" fontId="123" fillId="0" borderId="0" xfId="0" applyNumberFormat="1" applyFont="1" applyFill="1" applyAlignment="1">
      <alignment/>
    </xf>
    <xf numFmtId="0" fontId="123" fillId="0" borderId="0" xfId="0" applyFont="1" applyFill="1" applyAlignment="1">
      <alignment/>
    </xf>
    <xf numFmtId="169" fontId="123" fillId="0" borderId="0" xfId="49" applyNumberFormat="1" applyFont="1" applyAlignment="1">
      <alignment/>
    </xf>
    <xf numFmtId="3" fontId="123" fillId="0" borderId="0" xfId="0" applyNumberFormat="1" applyFont="1" applyAlignment="1">
      <alignment/>
    </xf>
    <xf numFmtId="3" fontId="124" fillId="0" borderId="0" xfId="0" applyNumberFormat="1" applyFont="1" applyAlignment="1">
      <alignment/>
    </xf>
    <xf numFmtId="0" fontId="123" fillId="0" borderId="0" xfId="0" applyFont="1" applyBorder="1" applyAlignment="1">
      <alignment/>
    </xf>
    <xf numFmtId="0" fontId="124" fillId="0" borderId="0" xfId="0" applyFont="1" applyFill="1" applyBorder="1" applyAlignment="1">
      <alignment horizontal="right" vertical="center"/>
    </xf>
    <xf numFmtId="0" fontId="124" fillId="0" borderId="0" xfId="0" applyFont="1" applyFill="1" applyBorder="1" applyAlignment="1">
      <alignment horizontal="center" vertical="center"/>
    </xf>
    <xf numFmtId="167" fontId="123" fillId="0" borderId="0" xfId="0" applyNumberFormat="1" applyFont="1" applyAlignment="1">
      <alignment/>
    </xf>
    <xf numFmtId="0" fontId="123" fillId="0" borderId="0" xfId="0" applyFont="1" applyFill="1" applyBorder="1" applyAlignment="1">
      <alignment/>
    </xf>
    <xf numFmtId="1" fontId="123" fillId="0" borderId="0" xfId="0" applyNumberFormat="1" applyFont="1" applyAlignment="1">
      <alignment/>
    </xf>
    <xf numFmtId="166" fontId="123" fillId="0" borderId="0" xfId="0" applyNumberFormat="1" applyFont="1" applyAlignment="1">
      <alignment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1" fontId="0" fillId="0" borderId="0" xfId="54" applyNumberFormat="1" applyFill="1">
      <alignment/>
      <protection/>
    </xf>
    <xf numFmtId="0" fontId="4" fillId="34" borderId="73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4" borderId="20" xfId="54" applyFont="1" applyFill="1" applyBorder="1" applyAlignment="1">
      <alignment horizontal="left"/>
      <protection/>
    </xf>
    <xf numFmtId="0" fontId="11" fillId="34" borderId="74" xfId="54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0" fontId="5" fillId="34" borderId="77" xfId="54" applyFont="1" applyFill="1" applyBorder="1" applyAlignment="1">
      <alignment horizontal="center"/>
      <protection/>
    </xf>
    <xf numFmtId="0" fontId="5" fillId="34" borderId="52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4" fillId="34" borderId="43" xfId="54" applyFont="1" applyFill="1" applyBorder="1">
      <alignment/>
      <protection/>
    </xf>
    <xf numFmtId="0" fontId="4" fillId="34" borderId="15" xfId="54" applyFont="1" applyFill="1" applyBorder="1">
      <alignment/>
      <protection/>
    </xf>
    <xf numFmtId="0" fontId="4" fillId="34" borderId="16" xfId="54" applyFont="1" applyFill="1" applyBorder="1">
      <alignment/>
      <protection/>
    </xf>
    <xf numFmtId="0" fontId="4" fillId="34" borderId="78" xfId="54" applyFont="1" applyFill="1" applyBorder="1">
      <alignment/>
      <protection/>
    </xf>
    <xf numFmtId="0" fontId="4" fillId="35" borderId="16" xfId="54" applyFont="1" applyFill="1" applyBorder="1">
      <alignment/>
      <protection/>
    </xf>
    <xf numFmtId="0" fontId="4" fillId="34" borderId="53" xfId="54" applyFont="1" applyFill="1" applyBorder="1">
      <alignment/>
      <protection/>
    </xf>
    <xf numFmtId="0" fontId="4" fillId="33" borderId="19" xfId="54" applyFont="1" applyFill="1" applyBorder="1">
      <alignment/>
      <protection/>
    </xf>
    <xf numFmtId="0" fontId="0" fillId="0" borderId="20" xfId="54" applyFill="1" applyBorder="1">
      <alignment/>
      <protection/>
    </xf>
    <xf numFmtId="4" fontId="6" fillId="0" borderId="73" xfId="54" applyNumberFormat="1" applyFont="1" applyFill="1" applyBorder="1" applyAlignment="1">
      <alignment horizontal="right"/>
      <protection/>
    </xf>
    <xf numFmtId="4" fontId="6" fillId="0" borderId="55" xfId="54" applyNumberFormat="1" applyFont="1" applyFill="1" applyBorder="1" applyAlignment="1">
      <alignment horizontal="right"/>
      <protection/>
    </xf>
    <xf numFmtId="4" fontId="6" fillId="0" borderId="80" xfId="54" applyNumberFormat="1" applyFont="1" applyFill="1" applyBorder="1" applyAlignment="1">
      <alignment horizontal="right"/>
      <protection/>
    </xf>
    <xf numFmtId="3" fontId="6" fillId="0" borderId="55" xfId="54" applyNumberFormat="1" applyFont="1" applyFill="1" applyBorder="1" applyAlignment="1">
      <alignment horizontal="right"/>
      <protection/>
    </xf>
    <xf numFmtId="3" fontId="6" fillId="0" borderId="82" xfId="54" applyNumberFormat="1" applyFont="1" applyFill="1" applyBorder="1" applyAlignment="1">
      <alignment horizontal="right"/>
      <protection/>
    </xf>
    <xf numFmtId="3" fontId="6" fillId="0" borderId="0" xfId="54" applyNumberFormat="1" applyFont="1" applyFill="1" applyBorder="1" applyAlignment="1">
      <alignment horizontal="right"/>
      <protection/>
    </xf>
    <xf numFmtId="3" fontId="6" fillId="0" borderId="24" xfId="54" applyNumberFormat="1" applyFont="1" applyFill="1" applyBorder="1" applyAlignment="1">
      <alignment horizontal="right"/>
      <protection/>
    </xf>
    <xf numFmtId="3" fontId="6" fillId="0" borderId="14" xfId="54" applyNumberFormat="1" applyFont="1" applyFill="1" applyBorder="1" applyAlignment="1">
      <alignment horizontal="right"/>
      <protection/>
    </xf>
    <xf numFmtId="0" fontId="0" fillId="0" borderId="26" xfId="54" applyFill="1" applyBorder="1">
      <alignment/>
      <protection/>
    </xf>
    <xf numFmtId="9" fontId="7" fillId="0" borderId="26" xfId="56" applyFont="1" applyFill="1" applyBorder="1" applyAlignment="1">
      <alignment horizontal="center"/>
    </xf>
    <xf numFmtId="9" fontId="7" fillId="0" borderId="83" xfId="56" applyFont="1" applyFill="1" applyBorder="1" applyAlignment="1">
      <alignment horizontal="center"/>
    </xf>
    <xf numFmtId="9" fontId="7" fillId="0" borderId="84" xfId="56" applyFont="1" applyFill="1" applyBorder="1" applyAlignment="1">
      <alignment horizontal="center"/>
    </xf>
    <xf numFmtId="3" fontId="6" fillId="0" borderId="81" xfId="54" applyNumberFormat="1" applyFont="1" applyFill="1" applyBorder="1" applyAlignment="1">
      <alignment horizontal="right"/>
      <protection/>
    </xf>
    <xf numFmtId="3" fontId="6" fillId="0" borderId="80" xfId="54" applyNumberFormat="1" applyFont="1" applyFill="1" applyBorder="1" applyAlignment="1">
      <alignment horizontal="right"/>
      <protection/>
    </xf>
    <xf numFmtId="3" fontId="6" fillId="0" borderId="20" xfId="54" applyNumberFormat="1" applyFont="1" applyFill="1" applyBorder="1" applyAlignment="1">
      <alignment horizontal="right"/>
      <protection/>
    </xf>
    <xf numFmtId="0" fontId="0" fillId="0" borderId="0" xfId="54" applyFill="1" applyAlignment="1">
      <alignment horizontal="center"/>
      <protection/>
    </xf>
    <xf numFmtId="2" fontId="0" fillId="0" borderId="0" xfId="54" applyNumberFormat="1" applyFill="1">
      <alignment/>
      <protection/>
    </xf>
    <xf numFmtId="3" fontId="6" fillId="0" borderId="20" xfId="54" applyNumberFormat="1" applyFont="1" applyFill="1" applyBorder="1">
      <alignment/>
      <protection/>
    </xf>
    <xf numFmtId="3" fontId="6" fillId="0" borderId="24" xfId="54" applyNumberFormat="1" applyFont="1" applyFill="1" applyBorder="1">
      <alignment/>
      <protection/>
    </xf>
    <xf numFmtId="3" fontId="6" fillId="0" borderId="80" xfId="54" applyNumberFormat="1" applyFont="1" applyFill="1" applyBorder="1">
      <alignment/>
      <protection/>
    </xf>
    <xf numFmtId="3" fontId="6" fillId="0" borderId="82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6" fillId="0" borderId="14" xfId="54" applyNumberFormat="1" applyFont="1" applyFill="1" applyBorder="1">
      <alignment/>
      <protection/>
    </xf>
    <xf numFmtId="3" fontId="6" fillId="0" borderId="81" xfId="54" applyNumberFormat="1" applyFont="1" applyFill="1" applyBorder="1">
      <alignment/>
      <protection/>
    </xf>
    <xf numFmtId="167" fontId="0" fillId="0" borderId="0" xfId="54" applyNumberFormat="1" applyFill="1">
      <alignment/>
      <protection/>
    </xf>
    <xf numFmtId="167" fontId="0" fillId="0" borderId="0" xfId="54" applyNumberFormat="1">
      <alignment/>
      <protection/>
    </xf>
    <xf numFmtId="3" fontId="6" fillId="0" borderId="0" xfId="54" applyNumberFormat="1" applyFont="1" applyFill="1">
      <alignment/>
      <protection/>
    </xf>
    <xf numFmtId="169" fontId="0" fillId="0" borderId="0" xfId="54" applyNumberFormat="1" applyFill="1">
      <alignment/>
      <protection/>
    </xf>
    <xf numFmtId="0" fontId="0" fillId="0" borderId="85" xfId="54" applyFill="1" applyBorder="1">
      <alignment/>
      <protection/>
    </xf>
    <xf numFmtId="0" fontId="0" fillId="0" borderId="86" xfId="54" applyFill="1" applyBorder="1">
      <alignment/>
      <protection/>
    </xf>
    <xf numFmtId="0" fontId="0" fillId="0" borderId="87" xfId="54" applyFill="1" applyBorder="1">
      <alignment/>
      <protection/>
    </xf>
    <xf numFmtId="0" fontId="0" fillId="0" borderId="88" xfId="54" applyFill="1" applyBorder="1">
      <alignment/>
      <protection/>
    </xf>
    <xf numFmtId="0" fontId="0" fillId="0" borderId="90" xfId="54" applyFill="1" applyBorder="1">
      <alignment/>
      <protection/>
    </xf>
    <xf numFmtId="0" fontId="9" fillId="0" borderId="20" xfId="54" applyFont="1" applyFill="1" applyBorder="1">
      <alignment/>
      <protection/>
    </xf>
    <xf numFmtId="3" fontId="14" fillId="0" borderId="14" xfId="54" applyNumberFormat="1" applyFont="1" applyFill="1" applyBorder="1">
      <alignment/>
      <protection/>
    </xf>
    <xf numFmtId="9" fontId="7" fillId="0" borderId="20" xfId="56" applyFont="1" applyFill="1" applyBorder="1" applyAlignment="1">
      <alignment horizontal="center"/>
    </xf>
    <xf numFmtId="9" fontId="7" fillId="0" borderId="82" xfId="56" applyFont="1" applyFill="1" applyBorder="1" applyAlignment="1">
      <alignment horizontal="center"/>
    </xf>
    <xf numFmtId="9" fontId="7" fillId="0" borderId="0" xfId="56" applyFont="1" applyFill="1" applyBorder="1" applyAlignment="1">
      <alignment horizontal="center"/>
    </xf>
    <xf numFmtId="0" fontId="8" fillId="0" borderId="14" xfId="54" applyFont="1" applyFill="1" applyBorder="1" applyAlignment="1">
      <alignment horizontal="center"/>
      <protection/>
    </xf>
    <xf numFmtId="0" fontId="0" fillId="0" borderId="43" xfId="54" applyFill="1" applyBorder="1">
      <alignment/>
      <protection/>
    </xf>
    <xf numFmtId="0" fontId="0" fillId="0" borderId="45" xfId="54" applyFill="1" applyBorder="1">
      <alignment/>
      <protection/>
    </xf>
    <xf numFmtId="0" fontId="0" fillId="0" borderId="91" xfId="54" applyFill="1" applyBorder="1">
      <alignment/>
      <protection/>
    </xf>
    <xf numFmtId="0" fontId="0" fillId="0" borderId="92" xfId="54" applyFill="1" applyBorder="1">
      <alignment/>
      <protection/>
    </xf>
    <xf numFmtId="0" fontId="0" fillId="0" borderId="19" xfId="54" applyFill="1" applyBorder="1">
      <alignment/>
      <protection/>
    </xf>
    <xf numFmtId="0" fontId="15" fillId="0" borderId="0" xfId="54" applyFont="1" applyBorder="1" applyAlignment="1">
      <alignment horizontal="left"/>
      <protection/>
    </xf>
    <xf numFmtId="0" fontId="15" fillId="0" borderId="0" xfId="54" applyFont="1" applyAlignment="1">
      <alignment horizontal="left"/>
      <protection/>
    </xf>
    <xf numFmtId="0" fontId="19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Fill="1" applyBorder="1">
      <alignment/>
      <protection/>
    </xf>
    <xf numFmtId="3" fontId="0" fillId="0" borderId="0" xfId="54" applyNumberFormat="1" applyBorder="1">
      <alignment/>
      <protection/>
    </xf>
    <xf numFmtId="0" fontId="0" fillId="0" borderId="0" xfId="54" applyFont="1" applyFill="1" applyBorder="1">
      <alignment/>
      <protection/>
    </xf>
    <xf numFmtId="3" fontId="9" fillId="0" borderId="0" xfId="54" applyNumberFormat="1" applyFont="1">
      <alignment/>
      <protection/>
    </xf>
    <xf numFmtId="3" fontId="0" fillId="0" borderId="0" xfId="54" applyNumberFormat="1">
      <alignment/>
      <protection/>
    </xf>
    <xf numFmtId="1" fontId="0" fillId="0" borderId="0" xfId="54" applyNumberFormat="1">
      <alignment/>
      <protection/>
    </xf>
    <xf numFmtId="3" fontId="0" fillId="0" borderId="0" xfId="54" applyNumberFormat="1" applyFill="1">
      <alignment/>
      <protection/>
    </xf>
    <xf numFmtId="166" fontId="0" fillId="0" borderId="0" xfId="54" applyNumberFormat="1" applyFill="1">
      <alignment/>
      <protection/>
    </xf>
    <xf numFmtId="169" fontId="0" fillId="0" borderId="0" xfId="50" applyNumberFormat="1" applyFont="1" applyAlignment="1">
      <alignment/>
    </xf>
    <xf numFmtId="169" fontId="0" fillId="0" borderId="0" xfId="54" applyNumberFormat="1">
      <alignment/>
      <protection/>
    </xf>
    <xf numFmtId="0" fontId="0" fillId="0" borderId="0" xfId="54" applyFont="1" applyBorder="1">
      <alignment/>
      <protection/>
    </xf>
    <xf numFmtId="166" fontId="0" fillId="0" borderId="0" xfId="54" applyNumberFormat="1">
      <alignment/>
      <protection/>
    </xf>
    <xf numFmtId="1" fontId="0" fillId="36" borderId="0" xfId="54" applyNumberFormat="1" applyFill="1">
      <alignment/>
      <protection/>
    </xf>
    <xf numFmtId="0" fontId="5" fillId="33" borderId="0" xfId="54" applyFont="1" applyFill="1" applyBorder="1" applyAlignment="1">
      <alignment horizontal="center"/>
      <protection/>
    </xf>
    <xf numFmtId="0" fontId="4" fillId="33" borderId="0" xfId="54" applyFont="1" applyFill="1" applyBorder="1">
      <alignment/>
      <protection/>
    </xf>
    <xf numFmtId="171" fontId="0" fillId="0" borderId="20" xfId="54" applyNumberFormat="1" applyFill="1" applyBorder="1">
      <alignment/>
      <protection/>
    </xf>
    <xf numFmtId="4" fontId="6" fillId="0" borderId="82" xfId="54" applyNumberFormat="1" applyFont="1" applyFill="1" applyBorder="1" applyAlignment="1">
      <alignment horizontal="right"/>
      <protection/>
    </xf>
    <xf numFmtId="4" fontId="6" fillId="0" borderId="0" xfId="54" applyNumberFormat="1" applyFont="1" applyFill="1" applyBorder="1" applyAlignment="1">
      <alignment horizontal="right"/>
      <protection/>
    </xf>
    <xf numFmtId="4" fontId="6" fillId="0" borderId="24" xfId="54" applyNumberFormat="1" applyFont="1" applyFill="1" applyBorder="1" applyAlignment="1">
      <alignment horizontal="right"/>
      <protection/>
    </xf>
    <xf numFmtId="4" fontId="6" fillId="0" borderId="14" xfId="54" applyNumberFormat="1" applyFont="1" applyFill="1" applyBorder="1" applyAlignment="1">
      <alignment horizontal="right"/>
      <protection/>
    </xf>
    <xf numFmtId="166" fontId="7" fillId="0" borderId="0" xfId="56" applyNumberFormat="1" applyFont="1" applyFill="1" applyBorder="1" applyAlignment="1">
      <alignment horizontal="center"/>
    </xf>
    <xf numFmtId="4" fontId="6" fillId="0" borderId="81" xfId="54" applyNumberFormat="1" applyFont="1" applyFill="1" applyBorder="1" applyAlignment="1">
      <alignment horizontal="right"/>
      <protection/>
    </xf>
    <xf numFmtId="4" fontId="6" fillId="0" borderId="20" xfId="54" applyNumberFormat="1" applyFont="1" applyFill="1" applyBorder="1" applyAlignment="1">
      <alignment horizontal="right"/>
      <protection/>
    </xf>
    <xf numFmtId="4" fontId="6" fillId="0" borderId="20" xfId="54" applyNumberFormat="1" applyFont="1" applyFill="1" applyBorder="1">
      <alignment/>
      <protection/>
    </xf>
    <xf numFmtId="4" fontId="6" fillId="0" borderId="24" xfId="54" applyNumberFormat="1" applyFont="1" applyFill="1" applyBorder="1">
      <alignment/>
      <protection/>
    </xf>
    <xf numFmtId="4" fontId="6" fillId="0" borderId="80" xfId="54" applyNumberFormat="1" applyFont="1" applyFill="1" applyBorder="1">
      <alignment/>
      <protection/>
    </xf>
    <xf numFmtId="4" fontId="6" fillId="0" borderId="82" xfId="54" applyNumberFormat="1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14" xfId="54" applyNumberFormat="1" applyFont="1" applyFill="1" applyBorder="1">
      <alignment/>
      <protection/>
    </xf>
    <xf numFmtId="2" fontId="0" fillId="36" borderId="0" xfId="54" applyNumberFormat="1" applyFill="1">
      <alignment/>
      <protection/>
    </xf>
    <xf numFmtId="4" fontId="6" fillId="0" borderId="81" xfId="54" applyNumberFormat="1" applyFont="1" applyFill="1" applyBorder="1">
      <alignment/>
      <protection/>
    </xf>
    <xf numFmtId="4" fontId="0" fillId="0" borderId="0" xfId="54" applyNumberFormat="1">
      <alignment/>
      <protection/>
    </xf>
    <xf numFmtId="4" fontId="6" fillId="0" borderId="0" xfId="54" applyNumberFormat="1" applyFont="1">
      <alignment/>
      <protection/>
    </xf>
    <xf numFmtId="164" fontId="0" fillId="0" borderId="0" xfId="54" applyNumberFormat="1">
      <alignment/>
      <protection/>
    </xf>
    <xf numFmtId="4" fontId="6" fillId="0" borderId="95" xfId="54" applyNumberFormat="1" applyFont="1" applyFill="1" applyBorder="1">
      <alignment/>
      <protection/>
    </xf>
    <xf numFmtId="4" fontId="14" fillId="0" borderId="14" xfId="54" applyNumberFormat="1" applyFont="1" applyFill="1" applyBorder="1">
      <alignment/>
      <protection/>
    </xf>
    <xf numFmtId="4" fontId="14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center"/>
      <protection/>
    </xf>
    <xf numFmtId="0" fontId="19" fillId="0" borderId="0" xfId="54" applyFont="1" applyBorder="1" applyAlignment="1">
      <alignment horizontal="left"/>
      <protection/>
    </xf>
    <xf numFmtId="0" fontId="19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" fontId="0" fillId="0" borderId="0" xfId="54" applyNumberFormat="1" applyFill="1">
      <alignment/>
      <protection/>
    </xf>
    <xf numFmtId="4" fontId="0" fillId="0" borderId="0" xfId="54" applyNumberFormat="1" applyBorder="1">
      <alignment/>
      <protection/>
    </xf>
    <xf numFmtId="3" fontId="9" fillId="0" borderId="0" xfId="54" applyNumberFormat="1" applyFont="1" applyFill="1">
      <alignment/>
      <protection/>
    </xf>
    <xf numFmtId="0" fontId="0" fillId="0" borderId="0" xfId="54" applyFont="1">
      <alignment/>
      <protection/>
    </xf>
    <xf numFmtId="164" fontId="0" fillId="0" borderId="0" xfId="50" applyNumberFormat="1" applyFont="1" applyAlignment="1">
      <alignment/>
    </xf>
    <xf numFmtId="49" fontId="3" fillId="0" borderId="0" xfId="54" applyNumberFormat="1" applyFont="1" applyAlignment="1">
      <alignment/>
      <protection/>
    </xf>
    <xf numFmtId="0" fontId="20" fillId="0" borderId="0" xfId="54" applyFont="1">
      <alignment/>
      <protection/>
    </xf>
    <xf numFmtId="0" fontId="0" fillId="0" borderId="0" xfId="54" applyFont="1" applyFill="1">
      <alignment/>
      <protection/>
    </xf>
    <xf numFmtId="0" fontId="11" fillId="34" borderId="96" xfId="54" applyFont="1" applyFill="1" applyBorder="1" applyAlignment="1">
      <alignment horizontal="center" vertical="center"/>
      <protection/>
    </xf>
    <xf numFmtId="0" fontId="11" fillId="34" borderId="97" xfId="54" applyFont="1" applyFill="1" applyBorder="1" applyAlignment="1">
      <alignment horizontal="center" vertical="center"/>
      <protection/>
    </xf>
    <xf numFmtId="0" fontId="11" fillId="34" borderId="97" xfId="54" applyFont="1" applyFill="1" applyBorder="1" applyAlignment="1">
      <alignment horizontal="center" vertical="center" wrapText="1"/>
      <protection/>
    </xf>
    <xf numFmtId="0" fontId="11" fillId="34" borderId="98" xfId="54" applyFont="1" applyFill="1" applyBorder="1" applyAlignment="1">
      <alignment horizontal="center" vertical="center"/>
      <protection/>
    </xf>
    <xf numFmtId="0" fontId="11" fillId="34" borderId="99" xfId="54" applyFont="1" applyFill="1" applyBorder="1" applyAlignment="1">
      <alignment horizontal="center" vertical="center"/>
      <protection/>
    </xf>
    <xf numFmtId="0" fontId="11" fillId="34" borderId="10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6" fillId="0" borderId="20" xfId="54" applyFont="1" applyBorder="1">
      <alignment/>
      <protection/>
    </xf>
    <xf numFmtId="3" fontId="6" fillId="0" borderId="101" xfId="54" applyNumberFormat="1" applyFont="1" applyBorder="1">
      <alignment/>
      <protection/>
    </xf>
    <xf numFmtId="3" fontId="6" fillId="0" borderId="102" xfId="54" applyNumberFormat="1" applyFont="1" applyBorder="1">
      <alignment/>
      <protection/>
    </xf>
    <xf numFmtId="3" fontId="6" fillId="0" borderId="0" xfId="54" applyNumberFormat="1" applyFont="1" applyBorder="1">
      <alignment/>
      <protection/>
    </xf>
    <xf numFmtId="167" fontId="10" fillId="0" borderId="82" xfId="54" applyNumberFormat="1" applyFont="1" applyBorder="1" applyAlignment="1">
      <alignment horizontal="center"/>
      <protection/>
    </xf>
    <xf numFmtId="167" fontId="7" fillId="0" borderId="0" xfId="54" applyNumberFormat="1" applyFont="1" applyBorder="1" applyAlignment="1">
      <alignment horizontal="center"/>
      <protection/>
    </xf>
    <xf numFmtId="167" fontId="7" fillId="0" borderId="0" xfId="54" applyNumberFormat="1" applyFont="1" applyFill="1" applyBorder="1" applyAlignment="1">
      <alignment horizontal="center"/>
      <protection/>
    </xf>
    <xf numFmtId="3" fontId="0" fillId="0" borderId="0" xfId="54" applyNumberFormat="1" applyFont="1">
      <alignment/>
      <protection/>
    </xf>
    <xf numFmtId="4" fontId="0" fillId="0" borderId="0" xfId="54" applyNumberFormat="1" applyFont="1">
      <alignment/>
      <protection/>
    </xf>
    <xf numFmtId="0" fontId="0" fillId="0" borderId="26" xfId="54" applyFont="1" applyBorder="1">
      <alignment/>
      <protection/>
    </xf>
    <xf numFmtId="166" fontId="10" fillId="0" borderId="103" xfId="56" applyNumberFormat="1" applyFont="1" applyBorder="1" applyAlignment="1">
      <alignment horizontal="center"/>
    </xf>
    <xf numFmtId="166" fontId="10" fillId="0" borderId="104" xfId="56" applyNumberFormat="1" applyFont="1" applyBorder="1" applyAlignment="1">
      <alignment horizontal="center"/>
    </xf>
    <xf numFmtId="4" fontId="24" fillId="0" borderId="60" xfId="54" applyNumberFormat="1" applyFont="1" applyBorder="1">
      <alignment/>
      <protection/>
    </xf>
    <xf numFmtId="167" fontId="10" fillId="0" borderId="84" xfId="54" applyNumberFormat="1" applyFont="1" applyBorder="1" applyAlignment="1">
      <alignment horizontal="center"/>
      <protection/>
    </xf>
    <xf numFmtId="3" fontId="6" fillId="0" borderId="105" xfId="54" applyNumberFormat="1" applyFont="1" applyBorder="1">
      <alignment/>
      <protection/>
    </xf>
    <xf numFmtId="3" fontId="6" fillId="0" borderId="106" xfId="54" applyNumberFormat="1" applyFont="1" applyBorder="1">
      <alignment/>
      <protection/>
    </xf>
    <xf numFmtId="0" fontId="24" fillId="0" borderId="85" xfId="54" applyFont="1" applyBorder="1">
      <alignment/>
      <protection/>
    </xf>
    <xf numFmtId="166" fontId="10" fillId="0" borderId="107" xfId="56" applyNumberFormat="1" applyFont="1" applyBorder="1" applyAlignment="1">
      <alignment horizontal="center"/>
    </xf>
    <xf numFmtId="166" fontId="10" fillId="0" borderId="108" xfId="56" applyNumberFormat="1" applyFont="1" applyBorder="1" applyAlignment="1">
      <alignment horizontal="center"/>
    </xf>
    <xf numFmtId="4" fontId="24" fillId="0" borderId="88" xfId="54" applyNumberFormat="1" applyFont="1" applyBorder="1">
      <alignment/>
      <protection/>
    </xf>
    <xf numFmtId="167" fontId="10" fillId="0" borderId="87" xfId="54" applyNumberFormat="1" applyFont="1" applyBorder="1" applyAlignment="1">
      <alignment horizontal="center"/>
      <protection/>
    </xf>
    <xf numFmtId="0" fontId="0" fillId="0" borderId="20" xfId="54" applyFont="1" applyBorder="1">
      <alignment/>
      <protection/>
    </xf>
    <xf numFmtId="4" fontId="0" fillId="0" borderId="105" xfId="54" applyNumberFormat="1" applyFont="1" applyBorder="1">
      <alignment/>
      <protection/>
    </xf>
    <xf numFmtId="4" fontId="0" fillId="0" borderId="106" xfId="54" applyNumberFormat="1" applyFont="1" applyBorder="1">
      <alignment/>
      <protection/>
    </xf>
    <xf numFmtId="4" fontId="0" fillId="0" borderId="0" xfId="54" applyNumberFormat="1" applyFont="1" applyBorder="1">
      <alignment/>
      <protection/>
    </xf>
    <xf numFmtId="167" fontId="7" fillId="0" borderId="82" xfId="54" applyNumberFormat="1" applyFont="1" applyBorder="1" applyAlignment="1">
      <alignment horizontal="center"/>
      <protection/>
    </xf>
    <xf numFmtId="0" fontId="20" fillId="0" borderId="20" xfId="54" applyFont="1" applyBorder="1" applyAlignment="1">
      <alignment horizontal="center"/>
      <protection/>
    </xf>
    <xf numFmtId="3" fontId="20" fillId="0" borderId="0" xfId="54" applyNumberFormat="1" applyFont="1" applyBorder="1">
      <alignment/>
      <protection/>
    </xf>
    <xf numFmtId="167" fontId="20" fillId="0" borderId="82" xfId="54" applyNumberFormat="1" applyFont="1" applyBorder="1" applyAlignment="1">
      <alignment horizontal="center"/>
      <protection/>
    </xf>
    <xf numFmtId="0" fontId="0" fillId="0" borderId="43" xfId="54" applyFont="1" applyBorder="1">
      <alignment/>
      <protection/>
    </xf>
    <xf numFmtId="166" fontId="10" fillId="0" borderId="16" xfId="56" applyNumberFormat="1" applyFont="1" applyBorder="1" applyAlignment="1">
      <alignment horizontal="center"/>
    </xf>
    <xf numFmtId="166" fontId="10" fillId="0" borderId="18" xfId="56" applyNumberFormat="1" applyFont="1" applyBorder="1" applyAlignment="1">
      <alignment horizontal="center"/>
    </xf>
    <xf numFmtId="0" fontId="0" fillId="0" borderId="92" xfId="54" applyFont="1" applyBorder="1">
      <alignment/>
      <protection/>
    </xf>
    <xf numFmtId="0" fontId="0" fillId="0" borderId="91" xfId="54" applyFont="1" applyBorder="1">
      <alignment/>
      <protection/>
    </xf>
    <xf numFmtId="0" fontId="0" fillId="36" borderId="0" xfId="54" applyFill="1">
      <alignment/>
      <protection/>
    </xf>
    <xf numFmtId="0" fontId="25" fillId="34" borderId="109" xfId="54" applyFont="1" applyFill="1" applyBorder="1" applyAlignment="1">
      <alignment horizontal="center" vertical="center"/>
      <protection/>
    </xf>
    <xf numFmtId="0" fontId="11" fillId="34" borderId="110" xfId="54" applyFont="1" applyFill="1" applyBorder="1" applyAlignment="1">
      <alignment horizontal="center" vertical="center" textRotation="90" wrapText="1"/>
      <protection/>
    </xf>
    <xf numFmtId="0" fontId="11" fillId="34" borderId="111" xfId="54" applyFont="1" applyFill="1" applyBorder="1" applyAlignment="1">
      <alignment horizontal="center" vertical="center" textRotation="90" wrapText="1"/>
      <protection/>
    </xf>
    <xf numFmtId="0" fontId="11" fillId="34" borderId="111" xfId="54" applyFont="1" applyFill="1" applyBorder="1" applyAlignment="1">
      <alignment horizontal="center" vertical="center" textRotation="90"/>
      <protection/>
    </xf>
    <xf numFmtId="0" fontId="11" fillId="34" borderId="112" xfId="54" applyFont="1" applyFill="1" applyBorder="1" applyAlignment="1">
      <alignment horizontal="center" vertical="center" textRotation="90"/>
      <protection/>
    </xf>
    <xf numFmtId="0" fontId="25" fillId="34" borderId="113" xfId="54" applyFont="1" applyFill="1" applyBorder="1" applyAlignment="1">
      <alignment horizontal="center" vertical="center" wrapText="1"/>
      <protection/>
    </xf>
    <xf numFmtId="0" fontId="11" fillId="34" borderId="114" xfId="54" applyFont="1" applyFill="1" applyBorder="1" applyAlignment="1">
      <alignment horizontal="center" vertical="center" textRotation="90" wrapText="1"/>
      <protection/>
    </xf>
    <xf numFmtId="0" fontId="5" fillId="0" borderId="0" xfId="54" applyFont="1" applyFill="1" applyBorder="1" applyAlignment="1">
      <alignment horizontal="center"/>
      <protection/>
    </xf>
    <xf numFmtId="0" fontId="11" fillId="34" borderId="0" xfId="54" applyFont="1" applyFill="1" applyBorder="1" applyAlignment="1">
      <alignment horizontal="center" vertical="center" textRotation="90" wrapText="1"/>
      <protection/>
    </xf>
    <xf numFmtId="2" fontId="0" fillId="0" borderId="0" xfId="54" applyNumberFormat="1">
      <alignment/>
      <protection/>
    </xf>
    <xf numFmtId="0" fontId="6" fillId="0" borderId="115" xfId="54" applyFont="1" applyFill="1" applyBorder="1">
      <alignment/>
      <protection/>
    </xf>
    <xf numFmtId="3" fontId="0" fillId="0" borderId="0" xfId="54" applyNumberFormat="1" applyFill="1" applyBorder="1">
      <alignment/>
      <protection/>
    </xf>
    <xf numFmtId="3" fontId="9" fillId="0" borderId="116" xfId="54" applyNumberFormat="1" applyFont="1" applyFill="1" applyBorder="1">
      <alignment/>
      <protection/>
    </xf>
    <xf numFmtId="9" fontId="0" fillId="0" borderId="80" xfId="56" applyFont="1" applyFill="1" applyBorder="1" applyAlignment="1">
      <alignment/>
    </xf>
    <xf numFmtId="3" fontId="5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9" fontId="0" fillId="37" borderId="0" xfId="56" applyFont="1" applyFill="1" applyBorder="1" applyAlignment="1">
      <alignment/>
    </xf>
    <xf numFmtId="2" fontId="0" fillId="0" borderId="0" xfId="54" applyNumberFormat="1" applyBorder="1">
      <alignment/>
      <protection/>
    </xf>
    <xf numFmtId="9" fontId="0" fillId="0" borderId="0" xfId="56" applyFont="1" applyAlignment="1">
      <alignment/>
    </xf>
    <xf numFmtId="2" fontId="9" fillId="0" borderId="0" xfId="54" applyNumberFormat="1" applyFont="1">
      <alignment/>
      <protection/>
    </xf>
    <xf numFmtId="0" fontId="9" fillId="0" borderId="117" xfId="54" applyFont="1" applyFill="1" applyBorder="1" applyAlignment="1">
      <alignment horizontal="left" vertical="center"/>
      <protection/>
    </xf>
    <xf numFmtId="3" fontId="9" fillId="0" borderId="118" xfId="54" applyNumberFormat="1" applyFont="1" applyFill="1" applyBorder="1" applyAlignment="1">
      <alignment horizontal="right" vertical="center"/>
      <protection/>
    </xf>
    <xf numFmtId="3" fontId="9" fillId="0" borderId="119" xfId="54" applyNumberFormat="1" applyFont="1" applyFill="1" applyBorder="1">
      <alignment/>
      <protection/>
    </xf>
    <xf numFmtId="9" fontId="0" fillId="0" borderId="120" xfId="56" applyFont="1" applyFill="1" applyBorder="1" applyAlignment="1">
      <alignment vertical="center"/>
    </xf>
    <xf numFmtId="0" fontId="9" fillId="0" borderId="121" xfId="54" applyFont="1" applyFill="1" applyBorder="1" applyAlignment="1">
      <alignment horizontal="left" vertical="center"/>
      <protection/>
    </xf>
    <xf numFmtId="9" fontId="9" fillId="0" borderId="92" xfId="56" applyFont="1" applyFill="1" applyBorder="1" applyAlignment="1">
      <alignment/>
    </xf>
    <xf numFmtId="2" fontId="0" fillId="0" borderId="122" xfId="54" applyNumberFormat="1" applyFill="1" applyBorder="1">
      <alignment/>
      <protection/>
    </xf>
    <xf numFmtId="2" fontId="0" fillId="0" borderId="123" xfId="54" applyNumberFormat="1" applyFill="1" applyBorder="1">
      <alignment/>
      <protection/>
    </xf>
    <xf numFmtId="4" fontId="0" fillId="0" borderId="0" xfId="54" applyNumberFormat="1" applyFont="1" applyFill="1" applyBorder="1" applyAlignment="1">
      <alignment/>
      <protection/>
    </xf>
    <xf numFmtId="4" fontId="6" fillId="0" borderId="0" xfId="54" applyNumberFormat="1" applyFont="1" applyFill="1" applyBorder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4" fontId="7" fillId="0" borderId="0" xfId="56" applyNumberFormat="1" applyFont="1" applyFill="1" applyBorder="1" applyAlignment="1">
      <alignment/>
    </xf>
    <xf numFmtId="3" fontId="7" fillId="0" borderId="0" xfId="56" applyNumberFormat="1" applyFont="1" applyFill="1" applyBorder="1" applyAlignment="1">
      <alignment/>
    </xf>
    <xf numFmtId="3" fontId="7" fillId="0" borderId="0" xfId="56" applyNumberFormat="1" applyFont="1" applyFill="1" applyBorder="1" applyAlignment="1">
      <alignment horizontal="center"/>
    </xf>
    <xf numFmtId="4" fontId="9" fillId="0" borderId="0" xfId="54" applyNumberFormat="1" applyFont="1" applyFill="1" applyBorder="1" applyAlignment="1">
      <alignment/>
      <protection/>
    </xf>
    <xf numFmtId="0" fontId="20" fillId="0" borderId="0" xfId="54" applyFont="1" applyFill="1" applyBorder="1">
      <alignment/>
      <protection/>
    </xf>
    <xf numFmtId="0" fontId="9" fillId="0" borderId="0" xfId="54" applyFont="1" applyFill="1" applyBorder="1" applyAlignment="1">
      <alignment horizontal="right" vertical="center"/>
      <protection/>
    </xf>
    <xf numFmtId="0" fontId="9" fillId="0" borderId="0" xfId="54" applyFont="1" applyFill="1" applyBorder="1" applyAlignment="1">
      <alignment horizontal="center" vertical="center"/>
      <protection/>
    </xf>
    <xf numFmtId="4" fontId="0" fillId="0" borderId="0" xfId="54" applyNumberFormat="1" applyFill="1" applyBorder="1">
      <alignment/>
      <protection/>
    </xf>
    <xf numFmtId="9" fontId="0" fillId="0" borderId="0" xfId="56" applyFill="1" applyBorder="1" applyAlignment="1">
      <alignment horizontal="center"/>
    </xf>
    <xf numFmtId="4" fontId="0" fillId="0" borderId="0" xfId="54" applyNumberFormat="1" applyFill="1" applyBorder="1" applyAlignment="1">
      <alignment vertical="center"/>
      <protection/>
    </xf>
    <xf numFmtId="9" fontId="0" fillId="0" borderId="0" xfId="56" applyFont="1" applyFill="1" applyBorder="1" applyAlignment="1">
      <alignment horizontal="center" vertical="center"/>
    </xf>
    <xf numFmtId="0" fontId="3" fillId="0" borderId="0" xfId="54" applyFont="1">
      <alignment/>
      <protection/>
    </xf>
    <xf numFmtId="0" fontId="123" fillId="0" borderId="0" xfId="54" applyFont="1">
      <alignment/>
      <protection/>
    </xf>
    <xf numFmtId="4" fontId="6" fillId="0" borderId="101" xfId="54" applyNumberFormat="1" applyFont="1" applyFill="1" applyBorder="1">
      <alignment/>
      <protection/>
    </xf>
    <xf numFmtId="4" fontId="6" fillId="0" borderId="102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167" fontId="9" fillId="0" borderId="82" xfId="54" applyNumberFormat="1" applyFont="1" applyBorder="1" applyAlignment="1">
      <alignment horizontal="center"/>
      <protection/>
    </xf>
    <xf numFmtId="4" fontId="123" fillId="0" borderId="0" xfId="54" applyNumberFormat="1" applyFont="1">
      <alignment/>
      <protection/>
    </xf>
    <xf numFmtId="0" fontId="0" fillId="0" borderId="26" xfId="54" applyBorder="1">
      <alignment/>
      <protection/>
    </xf>
    <xf numFmtId="9" fontId="10" fillId="0" borderId="103" xfId="56" applyFont="1" applyFill="1" applyBorder="1" applyAlignment="1">
      <alignment horizontal="center"/>
    </xf>
    <xf numFmtId="9" fontId="10" fillId="0" borderId="104" xfId="56" applyFont="1" applyFill="1" applyBorder="1" applyAlignment="1">
      <alignment horizontal="center"/>
    </xf>
    <xf numFmtId="4" fontId="6" fillId="0" borderId="105" xfId="54" applyNumberFormat="1" applyFont="1" applyFill="1" applyBorder="1">
      <alignment/>
      <protection/>
    </xf>
    <xf numFmtId="4" fontId="6" fillId="0" borderId="106" xfId="54" applyNumberFormat="1" applyFont="1" applyFill="1" applyBorder="1">
      <alignment/>
      <protection/>
    </xf>
    <xf numFmtId="0" fontId="24" fillId="0" borderId="26" xfId="54" applyFont="1" applyBorder="1">
      <alignment/>
      <protection/>
    </xf>
    <xf numFmtId="0" fontId="0" fillId="0" borderId="85" xfId="54" applyBorder="1">
      <alignment/>
      <protection/>
    </xf>
    <xf numFmtId="9" fontId="10" fillId="0" borderId="107" xfId="56" applyFont="1" applyFill="1" applyBorder="1" applyAlignment="1">
      <alignment horizontal="center"/>
    </xf>
    <xf numFmtId="9" fontId="10" fillId="0" borderId="108" xfId="56" applyFont="1" applyFill="1" applyBorder="1" applyAlignment="1">
      <alignment horizontal="center"/>
    </xf>
    <xf numFmtId="167" fontId="7" fillId="0" borderId="87" xfId="54" applyNumberFormat="1" applyFont="1" applyBorder="1" applyAlignment="1">
      <alignment horizontal="center"/>
      <protection/>
    </xf>
    <xf numFmtId="0" fontId="0" fillId="0" borderId="20" xfId="54" applyBorder="1">
      <alignment/>
      <protection/>
    </xf>
    <xf numFmtId="4" fontId="0" fillId="0" borderId="105" xfId="54" applyNumberFormat="1" applyBorder="1">
      <alignment/>
      <protection/>
    </xf>
    <xf numFmtId="4" fontId="0" fillId="0" borderId="106" xfId="54" applyNumberFormat="1" applyBorder="1">
      <alignment/>
      <protection/>
    </xf>
    <xf numFmtId="4" fontId="6" fillId="0" borderId="105" xfId="54" applyNumberFormat="1" applyFont="1" applyBorder="1">
      <alignment/>
      <protection/>
    </xf>
    <xf numFmtId="4" fontId="6" fillId="0" borderId="106" xfId="54" applyNumberFormat="1" applyFont="1" applyBorder="1">
      <alignment/>
      <protection/>
    </xf>
    <xf numFmtId="4" fontId="20" fillId="0" borderId="0" xfId="54" applyNumberFormat="1" applyFont="1" applyBorder="1">
      <alignment/>
      <protection/>
    </xf>
    <xf numFmtId="167" fontId="26" fillId="0" borderId="82" xfId="54" applyNumberFormat="1" applyFont="1" applyBorder="1" applyAlignment="1">
      <alignment horizontal="center"/>
      <protection/>
    </xf>
    <xf numFmtId="0" fontId="16" fillId="0" borderId="0" xfId="54" applyFont="1">
      <alignment/>
      <protection/>
    </xf>
    <xf numFmtId="0" fontId="0" fillId="0" borderId="43" xfId="54" applyBorder="1">
      <alignment/>
      <protection/>
    </xf>
    <xf numFmtId="9" fontId="10" fillId="0" borderId="16" xfId="56" applyFont="1" applyBorder="1" applyAlignment="1">
      <alignment horizontal="center"/>
    </xf>
    <xf numFmtId="9" fontId="10" fillId="0" borderId="18" xfId="56" applyFont="1" applyBorder="1" applyAlignment="1">
      <alignment horizontal="center"/>
    </xf>
    <xf numFmtId="0" fontId="0" fillId="0" borderId="92" xfId="54" applyBorder="1">
      <alignment/>
      <protection/>
    </xf>
    <xf numFmtId="0" fontId="0" fillId="0" borderId="91" xfId="54" applyBorder="1">
      <alignment/>
      <protection/>
    </xf>
    <xf numFmtId="1" fontId="123" fillId="0" borderId="0" xfId="54" applyNumberFormat="1" applyFont="1">
      <alignment/>
      <protection/>
    </xf>
    <xf numFmtId="9" fontId="123" fillId="0" borderId="0" xfId="56" applyNumberFormat="1" applyFont="1" applyAlignment="1">
      <alignment/>
    </xf>
    <xf numFmtId="0" fontId="11" fillId="34" borderId="110" xfId="54" applyFont="1" applyFill="1" applyBorder="1" applyAlignment="1">
      <alignment horizontal="center" vertical="center" textRotation="90"/>
      <protection/>
    </xf>
    <xf numFmtId="0" fontId="11" fillId="34" borderId="112" xfId="54" applyFont="1" applyFill="1" applyBorder="1" applyAlignment="1">
      <alignment horizontal="center" vertical="center" textRotation="90" wrapText="1"/>
      <protection/>
    </xf>
    <xf numFmtId="4" fontId="9" fillId="0" borderId="116" xfId="54" applyNumberFormat="1" applyFont="1" applyFill="1" applyBorder="1">
      <alignment/>
      <protection/>
    </xf>
    <xf numFmtId="172" fontId="125" fillId="0" borderId="0" xfId="54" applyNumberFormat="1" applyFont="1" applyFill="1" applyBorder="1" applyAlignment="1">
      <alignment horizontal="right"/>
      <protection/>
    </xf>
    <xf numFmtId="172" fontId="125" fillId="0" borderId="0" xfId="56" applyNumberFormat="1" applyFont="1" applyFill="1" applyBorder="1" applyAlignment="1">
      <alignment horizontal="right"/>
    </xf>
    <xf numFmtId="4" fontId="0" fillId="0" borderId="80" xfId="54" applyNumberFormat="1" applyFill="1" applyBorder="1">
      <alignment/>
      <protection/>
    </xf>
    <xf numFmtId="4" fontId="9" fillId="0" borderId="124" xfId="54" applyNumberFormat="1" applyFont="1" applyFill="1" applyBorder="1">
      <alignment/>
      <protection/>
    </xf>
    <xf numFmtId="4" fontId="9" fillId="0" borderId="118" xfId="54" applyNumberFormat="1" applyFont="1" applyFill="1" applyBorder="1" applyAlignment="1">
      <alignment horizontal="right" vertical="center"/>
      <protection/>
    </xf>
    <xf numFmtId="4" fontId="9" fillId="0" borderId="120" xfId="54" applyNumberFormat="1" applyFont="1" applyFill="1" applyBorder="1" applyAlignment="1">
      <alignment horizontal="right" vertical="center"/>
      <protection/>
    </xf>
    <xf numFmtId="4" fontId="9" fillId="0" borderId="119" xfId="54" applyNumberFormat="1" applyFont="1" applyFill="1" applyBorder="1" applyAlignment="1">
      <alignment horizontal="right" vertical="center"/>
      <protection/>
    </xf>
    <xf numFmtId="0" fontId="7" fillId="0" borderId="0" xfId="56" applyNumberFormat="1" applyFont="1" applyFill="1" applyBorder="1" applyAlignment="1">
      <alignment horizontal="center"/>
    </xf>
    <xf numFmtId="166" fontId="126" fillId="0" borderId="0" xfId="56" applyNumberFormat="1" applyFont="1" applyFill="1" applyBorder="1" applyAlignment="1">
      <alignment horizontal="center"/>
    </xf>
    <xf numFmtId="4" fontId="127" fillId="0" borderId="0" xfId="54" applyNumberFormat="1" applyFont="1" applyFill="1" applyBorder="1">
      <alignment/>
      <protection/>
    </xf>
    <xf numFmtId="0" fontId="123" fillId="0" borderId="0" xfId="54" applyFont="1" applyFill="1">
      <alignment/>
      <protection/>
    </xf>
    <xf numFmtId="2" fontId="123" fillId="0" borderId="0" xfId="54" applyNumberFormat="1" applyFont="1">
      <alignment/>
      <protection/>
    </xf>
    <xf numFmtId="9" fontId="123" fillId="0" borderId="0" xfId="56" applyFont="1" applyAlignment="1">
      <alignment/>
    </xf>
    <xf numFmtId="4" fontId="123" fillId="38" borderId="0" xfId="54" applyNumberFormat="1" applyFont="1" applyFill="1" applyBorder="1">
      <alignment/>
      <protection/>
    </xf>
    <xf numFmtId="0" fontId="123" fillId="0" borderId="0" xfId="54" applyFont="1" applyFill="1" applyBorder="1">
      <alignment/>
      <protection/>
    </xf>
    <xf numFmtId="0" fontId="128" fillId="0" borderId="0" xfId="54" applyFont="1">
      <alignment/>
      <protection/>
    </xf>
    <xf numFmtId="0" fontId="25" fillId="34" borderId="109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wrapText="1"/>
      <protection/>
    </xf>
    <xf numFmtId="0" fontId="129" fillId="0" borderId="0" xfId="54" applyFont="1" applyFill="1" applyBorder="1" applyAlignment="1">
      <alignment horizontal="center" wrapText="1"/>
      <protection/>
    </xf>
    <xf numFmtId="0" fontId="0" fillId="0" borderId="0" xfId="54" applyAlignment="1">
      <alignment wrapText="1"/>
      <protection/>
    </xf>
    <xf numFmtId="2" fontId="0" fillId="0" borderId="0" xfId="54" applyNumberFormat="1" applyAlignment="1">
      <alignment wrapText="1"/>
      <protection/>
    </xf>
    <xf numFmtId="4" fontId="129" fillId="0" borderId="0" xfId="54" applyNumberFormat="1" applyFont="1" applyFill="1" applyBorder="1" applyAlignment="1">
      <alignment horizontal="center"/>
      <protection/>
    </xf>
    <xf numFmtId="4" fontId="9" fillId="0" borderId="119" xfId="54" applyNumberFormat="1" applyFont="1" applyFill="1" applyBorder="1" applyAlignment="1">
      <alignment horizontal="center" vertical="center"/>
      <protection/>
    </xf>
    <xf numFmtId="166" fontId="130" fillId="0" borderId="0" xfId="56" applyNumberFormat="1" applyFont="1" applyFill="1" applyBorder="1" applyAlignment="1">
      <alignment horizontal="center"/>
    </xf>
    <xf numFmtId="4" fontId="125" fillId="0" borderId="0" xfId="54" applyNumberFormat="1" applyFont="1" applyFill="1" applyBorder="1">
      <alignment/>
      <protection/>
    </xf>
    <xf numFmtId="0" fontId="24" fillId="0" borderId="0" xfId="56" applyNumberFormat="1" applyFont="1" applyFill="1" applyBorder="1" applyAlignment="1">
      <alignment/>
    </xf>
    <xf numFmtId="166" fontId="16" fillId="0" borderId="0" xfId="56" applyNumberFormat="1" applyFont="1" applyFill="1" applyBorder="1" applyAlignment="1">
      <alignment horizontal="center"/>
    </xf>
    <xf numFmtId="0" fontId="16" fillId="0" borderId="0" xfId="56" applyNumberFormat="1" applyFont="1" applyFill="1" applyBorder="1" applyAlignment="1">
      <alignment horizontal="center"/>
    </xf>
    <xf numFmtId="0" fontId="24" fillId="0" borderId="0" xfId="54" applyNumberFormat="1" applyFont="1" applyFill="1" applyBorder="1" applyAlignment="1">
      <alignment/>
      <protection/>
    </xf>
    <xf numFmtId="4" fontId="16" fillId="0" borderId="0" xfId="54" applyNumberFormat="1" applyFont="1" applyFill="1" applyBorder="1">
      <alignment/>
      <protection/>
    </xf>
    <xf numFmtId="0" fontId="16" fillId="0" borderId="0" xfId="54" applyNumberFormat="1" applyFont="1" applyFill="1" applyBorder="1">
      <alignment/>
      <protection/>
    </xf>
    <xf numFmtId="4" fontId="123" fillId="0" borderId="0" xfId="56" applyNumberFormat="1" applyFont="1" applyAlignment="1">
      <alignment/>
    </xf>
    <xf numFmtId="0" fontId="128" fillId="0" borderId="0" xfId="54" applyFont="1" applyFill="1" applyBorder="1" applyAlignment="1">
      <alignment horizontal="right" vertical="center"/>
      <protection/>
    </xf>
    <xf numFmtId="4" fontId="128" fillId="0" borderId="0" xfId="54" applyNumberFormat="1" applyFont="1" applyFill="1" applyBorder="1">
      <alignment/>
      <protection/>
    </xf>
    <xf numFmtId="0" fontId="3" fillId="0" borderId="0" xfId="54" applyFont="1" applyAlignment="1">
      <alignment/>
      <protection/>
    </xf>
    <xf numFmtId="0" fontId="25" fillId="34" borderId="96" xfId="54" applyFont="1" applyFill="1" applyBorder="1" applyAlignment="1">
      <alignment horizontal="center" vertical="center"/>
      <protection/>
    </xf>
    <xf numFmtId="0" fontId="25" fillId="34" borderId="97" xfId="54" applyFont="1" applyFill="1" applyBorder="1" applyAlignment="1">
      <alignment horizontal="center" vertical="center"/>
      <protection/>
    </xf>
    <xf numFmtId="0" fontId="25" fillId="34" borderId="97" xfId="54" applyFont="1" applyFill="1" applyBorder="1" applyAlignment="1">
      <alignment horizontal="center" vertical="center" wrapText="1"/>
      <protection/>
    </xf>
    <xf numFmtId="0" fontId="25" fillId="34" borderId="98" xfId="54" applyFont="1" applyFill="1" applyBorder="1" applyAlignment="1">
      <alignment horizontal="center" vertical="center"/>
      <protection/>
    </xf>
    <xf numFmtId="0" fontId="25" fillId="34" borderId="125" xfId="54" applyFont="1" applyFill="1" applyBorder="1" applyAlignment="1">
      <alignment horizontal="center" vertical="center" wrapText="1"/>
      <protection/>
    </xf>
    <xf numFmtId="0" fontId="6" fillId="0" borderId="20" xfId="54" applyFont="1" applyBorder="1">
      <alignment/>
      <protection/>
    </xf>
    <xf numFmtId="4" fontId="6" fillId="0" borderId="101" xfId="54" applyNumberFormat="1" applyFont="1" applyBorder="1">
      <alignment/>
      <protection/>
    </xf>
    <xf numFmtId="4" fontId="6" fillId="0" borderId="102" xfId="54" applyNumberFormat="1" applyFont="1" applyBorder="1">
      <alignment/>
      <protection/>
    </xf>
    <xf numFmtId="4" fontId="6" fillId="0" borderId="80" xfId="54" applyNumberFormat="1" applyFont="1" applyBorder="1">
      <alignment/>
      <protection/>
    </xf>
    <xf numFmtId="2" fontId="0" fillId="0" borderId="0" xfId="54" applyNumberFormat="1" applyAlignment="1">
      <alignment horizontal="center"/>
      <protection/>
    </xf>
    <xf numFmtId="0" fontId="6" fillId="0" borderId="85" xfId="54" applyFont="1" applyBorder="1">
      <alignment/>
      <protection/>
    </xf>
    <xf numFmtId="4" fontId="6" fillId="0" borderId="107" xfId="54" applyNumberFormat="1" applyFont="1" applyBorder="1">
      <alignment/>
      <protection/>
    </xf>
    <xf numFmtId="4" fontId="6" fillId="0" borderId="108" xfId="54" applyNumberFormat="1" applyFont="1" applyBorder="1">
      <alignment/>
      <protection/>
    </xf>
    <xf numFmtId="4" fontId="6" fillId="0" borderId="126" xfId="54" applyNumberFormat="1" applyFont="1" applyBorder="1">
      <alignment/>
      <protection/>
    </xf>
    <xf numFmtId="0" fontId="26" fillId="0" borderId="20" xfId="54" applyFont="1" applyBorder="1" applyAlignment="1">
      <alignment horizontal="center" vertical="center" wrapText="1"/>
      <protection/>
    </xf>
    <xf numFmtId="4" fontId="6" fillId="0" borderId="105" xfId="54" applyNumberFormat="1" applyFont="1" applyBorder="1" applyAlignment="1">
      <alignment vertical="center"/>
      <protection/>
    </xf>
    <xf numFmtId="4" fontId="6" fillId="0" borderId="106" xfId="54" applyNumberFormat="1" applyFont="1" applyBorder="1" applyAlignment="1">
      <alignment vertical="center"/>
      <protection/>
    </xf>
    <xf numFmtId="4" fontId="20" fillId="0" borderId="80" xfId="54" applyNumberFormat="1" applyFont="1" applyBorder="1" applyAlignment="1">
      <alignment vertical="center"/>
      <protection/>
    </xf>
    <xf numFmtId="9" fontId="7" fillId="0" borderId="16" xfId="56" applyFont="1" applyBorder="1" applyAlignment="1">
      <alignment horizontal="center"/>
    </xf>
    <xf numFmtId="9" fontId="7" fillId="0" borderId="18" xfId="56" applyFont="1" applyBorder="1" applyAlignment="1">
      <alignment horizontal="center"/>
    </xf>
    <xf numFmtId="0" fontId="0" fillId="0" borderId="123" xfId="54" applyBorder="1">
      <alignment/>
      <protection/>
    </xf>
    <xf numFmtId="9" fontId="7" fillId="0" borderId="0" xfId="56" applyFont="1" applyBorder="1" applyAlignment="1">
      <alignment horizontal="center"/>
    </xf>
    <xf numFmtId="0" fontId="0" fillId="0" borderId="42" xfId="54" applyBorder="1">
      <alignment/>
      <protection/>
    </xf>
    <xf numFmtId="2" fontId="0" fillId="0" borderId="127" xfId="54" applyNumberFormat="1" applyBorder="1">
      <alignment/>
      <protection/>
    </xf>
    <xf numFmtId="0" fontId="9" fillId="0" borderId="42" xfId="54" applyFont="1" applyBorder="1">
      <alignment/>
      <protection/>
    </xf>
    <xf numFmtId="2" fontId="9" fillId="0" borderId="127" xfId="54" applyNumberFormat="1" applyFont="1" applyBorder="1">
      <alignment/>
      <protection/>
    </xf>
    <xf numFmtId="0" fontId="0" fillId="0" borderId="42" xfId="54" applyFont="1" applyBorder="1">
      <alignment/>
      <protection/>
    </xf>
    <xf numFmtId="0" fontId="0" fillId="0" borderId="128" xfId="54" applyFont="1" applyBorder="1">
      <alignment/>
      <protection/>
    </xf>
    <xf numFmtId="2" fontId="0" fillId="0" borderId="129" xfId="54" applyNumberFormat="1" applyBorder="1">
      <alignment/>
      <protection/>
    </xf>
    <xf numFmtId="2" fontId="0" fillId="0" borderId="127" xfId="54" applyNumberFormat="1" applyFont="1" applyBorder="1">
      <alignment/>
      <protection/>
    </xf>
    <xf numFmtId="0" fontId="0" fillId="0" borderId="128" xfId="54" applyBorder="1">
      <alignment/>
      <protection/>
    </xf>
    <xf numFmtId="0" fontId="25" fillId="34" borderId="130" xfId="54" applyFont="1" applyFill="1" applyBorder="1" applyAlignment="1">
      <alignment horizontal="center" vertical="center" wrapText="1"/>
      <protection/>
    </xf>
    <xf numFmtId="4" fontId="9" fillId="0" borderId="20" xfId="54" applyNumberFormat="1" applyFont="1" applyFill="1" applyBorder="1" applyAlignment="1">
      <alignment horizontal="center"/>
      <protection/>
    </xf>
    <xf numFmtId="0" fontId="9" fillId="0" borderId="131" xfId="54" applyFont="1" applyFill="1" applyBorder="1" applyAlignment="1">
      <alignment horizontal="center" vertical="center"/>
      <protection/>
    </xf>
    <xf numFmtId="4" fontId="9" fillId="0" borderId="132" xfId="54" applyNumberFormat="1" applyFont="1" applyFill="1" applyBorder="1" applyAlignment="1">
      <alignment horizontal="right" vertical="center"/>
      <protection/>
    </xf>
    <xf numFmtId="4" fontId="9" fillId="0" borderId="133" xfId="54" applyNumberFormat="1" applyFont="1" applyFill="1" applyBorder="1" applyAlignment="1">
      <alignment horizontal="center" vertical="center"/>
      <protection/>
    </xf>
    <xf numFmtId="9" fontId="0" fillId="0" borderId="134" xfId="56" applyFont="1" applyFill="1" applyBorder="1" applyAlignment="1">
      <alignment vertical="center"/>
    </xf>
    <xf numFmtId="2" fontId="0" fillId="0" borderId="43" xfId="54" applyNumberFormat="1" applyFill="1" applyBorder="1">
      <alignment/>
      <protection/>
    </xf>
    <xf numFmtId="0" fontId="123" fillId="0" borderId="0" xfId="54" applyFont="1" applyAlignment="1">
      <alignment wrapText="1"/>
      <protection/>
    </xf>
    <xf numFmtId="4" fontId="131" fillId="0" borderId="0" xfId="54" applyNumberFormat="1" applyFont="1" applyFill="1" applyBorder="1">
      <alignment/>
      <protection/>
    </xf>
    <xf numFmtId="0" fontId="132" fillId="0" borderId="0" xfId="54" applyFont="1" applyFill="1" applyBorder="1" applyAlignment="1">
      <alignment horizontal="center"/>
      <protection/>
    </xf>
    <xf numFmtId="2" fontId="123" fillId="0" borderId="0" xfId="54" applyNumberFormat="1" applyFont="1" applyBorder="1">
      <alignment/>
      <protection/>
    </xf>
    <xf numFmtId="0" fontId="124" fillId="0" borderId="0" xfId="54" applyFont="1" applyFill="1" applyBorder="1" applyAlignment="1">
      <alignment horizontal="right" vertical="center"/>
      <protection/>
    </xf>
    <xf numFmtId="4" fontId="123" fillId="0" borderId="0" xfId="54" applyNumberFormat="1" applyFont="1" applyFill="1" applyBorder="1">
      <alignment/>
      <protection/>
    </xf>
    <xf numFmtId="0" fontId="124" fillId="39" borderId="0" xfId="0" applyFont="1" applyFill="1" applyBorder="1" applyAlignment="1">
      <alignment/>
    </xf>
    <xf numFmtId="0" fontId="123" fillId="39" borderId="0" xfId="0" applyFont="1" applyFill="1" applyBorder="1" applyAlignment="1">
      <alignment/>
    </xf>
    <xf numFmtId="0" fontId="123" fillId="39" borderId="0" xfId="0" applyFont="1" applyFill="1" applyBorder="1" applyAlignment="1">
      <alignment horizontal="center"/>
    </xf>
    <xf numFmtId="9" fontId="123" fillId="0" borderId="0" xfId="0" applyNumberFormat="1" applyFont="1" applyFill="1" applyBorder="1" applyAlignment="1">
      <alignment horizontal="center"/>
    </xf>
    <xf numFmtId="3" fontId="127" fillId="39" borderId="0" xfId="0" applyNumberFormat="1" applyFont="1" applyFill="1" applyBorder="1" applyAlignment="1">
      <alignment horizontal="right"/>
    </xf>
    <xf numFmtId="2" fontId="123" fillId="39" borderId="0" xfId="0" applyNumberFormat="1" applyFont="1" applyFill="1" applyBorder="1" applyAlignment="1">
      <alignment/>
    </xf>
    <xf numFmtId="4" fontId="123" fillId="39" borderId="0" xfId="0" applyNumberFormat="1" applyFont="1" applyFill="1" applyBorder="1" applyAlignment="1">
      <alignment/>
    </xf>
    <xf numFmtId="4" fontId="123" fillId="0" borderId="0" xfId="0" applyNumberFormat="1" applyFont="1" applyBorder="1" applyAlignment="1">
      <alignment/>
    </xf>
    <xf numFmtId="4" fontId="127" fillId="0" borderId="0" xfId="0" applyNumberFormat="1" applyFont="1" applyFill="1" applyBorder="1" applyAlignment="1">
      <alignment horizontal="right"/>
    </xf>
    <xf numFmtId="0" fontId="123" fillId="0" borderId="0" xfId="0" applyFont="1" applyFill="1" applyBorder="1" applyAlignment="1">
      <alignment horizontal="center"/>
    </xf>
    <xf numFmtId="9" fontId="123" fillId="0" borderId="0" xfId="0" applyNumberFormat="1" applyFont="1" applyFill="1" applyBorder="1" applyAlignment="1">
      <alignment/>
    </xf>
    <xf numFmtId="3" fontId="123" fillId="39" borderId="0" xfId="0" applyNumberFormat="1" applyFont="1" applyFill="1" applyBorder="1" applyAlignment="1">
      <alignment/>
    </xf>
    <xf numFmtId="168" fontId="123" fillId="0" borderId="0" xfId="0" applyNumberFormat="1" applyFont="1" applyBorder="1" applyAlignment="1">
      <alignment/>
    </xf>
    <xf numFmtId="1" fontId="123" fillId="0" borderId="0" xfId="0" applyNumberFormat="1" applyFont="1" applyBorder="1" applyAlignment="1">
      <alignment/>
    </xf>
    <xf numFmtId="0" fontId="123" fillId="0" borderId="0" xfId="0" applyNumberFormat="1" applyFont="1" applyBorder="1" applyAlignment="1">
      <alignment/>
    </xf>
    <xf numFmtId="0" fontId="3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25" fillId="34" borderId="135" xfId="0" applyFont="1" applyFill="1" applyBorder="1" applyAlignment="1">
      <alignment horizontal="left" indent="1"/>
    </xf>
    <xf numFmtId="0" fontId="25" fillId="34" borderId="136" xfId="0" applyFont="1" applyFill="1" applyBorder="1" applyAlignment="1">
      <alignment horizontal="center"/>
    </xf>
    <xf numFmtId="0" fontId="25" fillId="34" borderId="101" xfId="0" applyFont="1" applyFill="1" applyBorder="1" applyAlignment="1">
      <alignment horizontal="center"/>
    </xf>
    <xf numFmtId="0" fontId="25" fillId="34" borderId="115" xfId="0" applyFont="1" applyFill="1" applyBorder="1" applyAlignment="1">
      <alignment horizontal="left" indent="1"/>
    </xf>
    <xf numFmtId="0" fontId="25" fillId="34" borderId="0" xfId="0" applyFont="1" applyFill="1" applyBorder="1" applyAlignment="1">
      <alignment horizontal="center"/>
    </xf>
    <xf numFmtId="0" fontId="25" fillId="34" borderId="105" xfId="0" applyFont="1" applyFill="1" applyBorder="1" applyAlignment="1">
      <alignment horizontal="center"/>
    </xf>
    <xf numFmtId="43" fontId="25" fillId="34" borderId="0" xfId="47" applyFont="1" applyFill="1" applyBorder="1" applyAlignment="1">
      <alignment horizontal="right"/>
    </xf>
    <xf numFmtId="0" fontId="25" fillId="34" borderId="127" xfId="0" applyFont="1" applyFill="1" applyBorder="1" applyAlignment="1">
      <alignment horizontal="center"/>
    </xf>
    <xf numFmtId="0" fontId="25" fillId="34" borderId="137" xfId="0" applyFont="1" applyFill="1" applyBorder="1" applyAlignment="1">
      <alignment horizontal="left" indent="1"/>
    </xf>
    <xf numFmtId="0" fontId="25" fillId="34" borderId="138" xfId="0" applyFont="1" applyFill="1" applyBorder="1" applyAlignment="1">
      <alignment horizontal="center"/>
    </xf>
    <xf numFmtId="0" fontId="25" fillId="34" borderId="22" xfId="0" applyFont="1" applyFill="1" applyBorder="1" applyAlignment="1">
      <alignment horizontal="right"/>
    </xf>
    <xf numFmtId="0" fontId="25" fillId="34" borderId="13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16" fillId="40" borderId="115" xfId="0" applyFont="1" applyFill="1" applyBorder="1" applyAlignment="1">
      <alignment horizontal="left" indent="1"/>
    </xf>
    <xf numFmtId="3" fontId="16" fillId="40" borderId="0" xfId="0" applyNumberFormat="1" applyFont="1" applyFill="1" applyBorder="1" applyAlignment="1">
      <alignment/>
    </xf>
    <xf numFmtId="166" fontId="0" fillId="40" borderId="22" xfId="58" applyNumberFormat="1" applyFont="1" applyFill="1" applyBorder="1" applyAlignment="1">
      <alignment/>
    </xf>
    <xf numFmtId="166" fontId="16" fillId="40" borderId="127" xfId="58" applyNumberFormat="1" applyFont="1" applyFill="1" applyBorder="1" applyAlignment="1">
      <alignment horizontal="center"/>
    </xf>
    <xf numFmtId="4" fontId="16" fillId="40" borderId="105" xfId="0" applyNumberFormat="1" applyFont="1" applyFill="1" applyBorder="1" applyAlignment="1">
      <alignment/>
    </xf>
    <xf numFmtId="166" fontId="0" fillId="40" borderId="0" xfId="58" applyNumberFormat="1" applyFont="1" applyFill="1" applyBorder="1" applyAlignment="1">
      <alignment/>
    </xf>
    <xf numFmtId="171" fontId="16" fillId="40" borderId="42" xfId="0" applyNumberFormat="1" applyFont="1" applyFill="1" applyBorder="1" applyAlignment="1">
      <alignment/>
    </xf>
    <xf numFmtId="171" fontId="16" fillId="40" borderId="80" xfId="0" applyNumberFormat="1" applyFont="1" applyFill="1" applyBorder="1" applyAlignment="1">
      <alignment/>
    </xf>
    <xf numFmtId="166" fontId="0" fillId="0" borderId="20" xfId="58" applyNumberFormat="1" applyFill="1" applyBorder="1" applyAlignment="1">
      <alignment/>
    </xf>
    <xf numFmtId="0" fontId="0" fillId="0" borderId="80" xfId="0" applyFill="1" applyBorder="1" applyAlignment="1">
      <alignment/>
    </xf>
    <xf numFmtId="166" fontId="0" fillId="0" borderId="20" xfId="58" applyNumberFormat="1" applyFont="1" applyFill="1" applyBorder="1" applyAlignment="1">
      <alignment/>
    </xf>
    <xf numFmtId="0" fontId="16" fillId="40" borderId="140" xfId="0" applyFont="1" applyFill="1" applyBorder="1" applyAlignment="1">
      <alignment horizontal="left" indent="1"/>
    </xf>
    <xf numFmtId="3" fontId="16" fillId="40" borderId="88" xfId="0" applyNumberFormat="1" applyFont="1" applyFill="1" applyBorder="1" applyAlignment="1">
      <alignment/>
    </xf>
    <xf numFmtId="166" fontId="16" fillId="40" borderId="141" xfId="58" applyNumberFormat="1" applyFont="1" applyFill="1" applyBorder="1" applyAlignment="1">
      <alignment/>
    </xf>
    <xf numFmtId="166" fontId="16" fillId="40" borderId="142" xfId="58" applyNumberFormat="1" applyFont="1" applyFill="1" applyBorder="1" applyAlignment="1">
      <alignment horizontal="center"/>
    </xf>
    <xf numFmtId="3" fontId="16" fillId="40" borderId="107" xfId="0" applyNumberFormat="1" applyFont="1" applyFill="1" applyBorder="1" applyAlignment="1">
      <alignment/>
    </xf>
    <xf numFmtId="166" fontId="16" fillId="40" borderId="88" xfId="58" applyNumberFormat="1" applyFont="1" applyFill="1" applyBorder="1" applyAlignment="1">
      <alignment horizontal="center"/>
    </xf>
    <xf numFmtId="3" fontId="16" fillId="40" borderId="143" xfId="0" applyNumberFormat="1" applyFont="1" applyFill="1" applyBorder="1" applyAlignment="1">
      <alignment/>
    </xf>
    <xf numFmtId="3" fontId="16" fillId="40" borderId="126" xfId="0" applyNumberFormat="1" applyFont="1" applyFill="1" applyBorder="1" applyAlignment="1">
      <alignment/>
    </xf>
    <xf numFmtId="167" fontId="0" fillId="0" borderId="85" xfId="58" applyNumberFormat="1" applyFill="1" applyBorder="1" applyAlignment="1">
      <alignment/>
    </xf>
    <xf numFmtId="0" fontId="0" fillId="0" borderId="126" xfId="0" applyFill="1" applyBorder="1" applyAlignment="1">
      <alignment/>
    </xf>
    <xf numFmtId="0" fontId="9" fillId="40" borderId="144" xfId="0" applyFont="1" applyFill="1" applyBorder="1" applyAlignment="1">
      <alignment horizontal="left" indent="1"/>
    </xf>
    <xf numFmtId="3" fontId="20" fillId="40" borderId="145" xfId="0" applyNumberFormat="1" applyFont="1" applyFill="1" applyBorder="1" applyAlignment="1">
      <alignment/>
    </xf>
    <xf numFmtId="166" fontId="0" fillId="40" borderId="39" xfId="58" applyNumberFormat="1" applyFont="1" applyFill="1" applyBorder="1" applyAlignment="1">
      <alignment/>
    </xf>
    <xf numFmtId="166" fontId="0" fillId="40" borderId="146" xfId="58" applyNumberFormat="1" applyFill="1" applyBorder="1" applyAlignment="1">
      <alignment horizontal="center"/>
    </xf>
    <xf numFmtId="4" fontId="20" fillId="40" borderId="147" xfId="0" applyNumberFormat="1" applyFont="1" applyFill="1" applyBorder="1" applyAlignment="1">
      <alignment/>
    </xf>
    <xf numFmtId="171" fontId="20" fillId="40" borderId="36" xfId="0" applyNumberFormat="1" applyFont="1" applyFill="1" applyBorder="1" applyAlignment="1">
      <alignment/>
    </xf>
    <xf numFmtId="171" fontId="9" fillId="40" borderId="148" xfId="0" applyNumberFormat="1" applyFont="1" applyFill="1" applyBorder="1" applyAlignment="1">
      <alignment/>
    </xf>
    <xf numFmtId="166" fontId="20" fillId="0" borderId="35" xfId="58" applyNumberFormat="1" applyFont="1" applyFill="1" applyBorder="1" applyAlignment="1">
      <alignment/>
    </xf>
    <xf numFmtId="0" fontId="0" fillId="40" borderId="121" xfId="0" applyFill="1" applyBorder="1" applyAlignment="1">
      <alignment horizontal="left" indent="1"/>
    </xf>
    <xf numFmtId="0" fontId="0" fillId="40" borderId="92" xfId="0" applyFill="1" applyBorder="1" applyAlignment="1">
      <alignment/>
    </xf>
    <xf numFmtId="0" fontId="0" fillId="40" borderId="47" xfId="0" applyFill="1" applyBorder="1" applyAlignment="1">
      <alignment/>
    </xf>
    <xf numFmtId="0" fontId="0" fillId="40" borderId="53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2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23" xfId="0" applyFill="1" applyBorder="1" applyAlignment="1">
      <alignment/>
    </xf>
    <xf numFmtId="0" fontId="0" fillId="40" borderId="136" xfId="0" applyFont="1" applyFill="1" applyBorder="1" applyAlignment="1">
      <alignment horizontal="left" indent="1"/>
    </xf>
    <xf numFmtId="0" fontId="10" fillId="40" borderId="0" xfId="0" applyFont="1" applyFill="1" applyAlignment="1">
      <alignment/>
    </xf>
    <xf numFmtId="0" fontId="10" fillId="40" borderId="0" xfId="0" applyNumberFormat="1" applyFont="1" applyFill="1" applyAlignment="1">
      <alignment/>
    </xf>
    <xf numFmtId="0" fontId="133" fillId="0" borderId="0" xfId="54" applyFont="1">
      <alignment/>
      <protection/>
    </xf>
    <xf numFmtId="4" fontId="133" fillId="0" borderId="0" xfId="54" applyNumberFormat="1" applyFont="1">
      <alignment/>
      <protection/>
    </xf>
    <xf numFmtId="3" fontId="133" fillId="0" borderId="0" xfId="54" applyNumberFormat="1" applyFont="1">
      <alignment/>
      <protection/>
    </xf>
    <xf numFmtId="166" fontId="133" fillId="0" borderId="0" xfId="56" applyNumberFormat="1" applyFont="1" applyAlignment="1">
      <alignment/>
    </xf>
    <xf numFmtId="9" fontId="133" fillId="0" borderId="0" xfId="56" applyNumberFormat="1" applyFont="1" applyAlignment="1">
      <alignment/>
    </xf>
    <xf numFmtId="9" fontId="133" fillId="0" borderId="0" xfId="56" applyFont="1" applyAlignment="1">
      <alignment/>
    </xf>
    <xf numFmtId="166" fontId="0" fillId="0" borderId="0" xfId="56" applyNumberFormat="1" applyFont="1" applyAlignment="1">
      <alignment/>
    </xf>
    <xf numFmtId="0" fontId="25" fillId="34" borderId="42" xfId="0" applyFont="1" applyFill="1" applyBorder="1" applyAlignment="1">
      <alignment horizontal="center"/>
    </xf>
    <xf numFmtId="0" fontId="25" fillId="34" borderId="80" xfId="0" applyFont="1" applyFill="1" applyBorder="1" applyAlignment="1">
      <alignment horizontal="center"/>
    </xf>
    <xf numFmtId="0" fontId="25" fillId="34" borderId="149" xfId="0" applyFont="1" applyFill="1" applyBorder="1" applyAlignment="1">
      <alignment horizontal="center"/>
    </xf>
    <xf numFmtId="0" fontId="25" fillId="34" borderId="150" xfId="0" applyFont="1" applyFill="1" applyBorder="1" applyAlignment="1">
      <alignment horizontal="center"/>
    </xf>
    <xf numFmtId="0" fontId="25" fillId="34" borderId="151" xfId="0" applyFont="1" applyFill="1" applyBorder="1" applyAlignment="1">
      <alignment horizontal="center"/>
    </xf>
    <xf numFmtId="0" fontId="25" fillId="34" borderId="152" xfId="0" applyFont="1" applyFill="1" applyBorder="1" applyAlignment="1">
      <alignment horizontal="center"/>
    </xf>
    <xf numFmtId="0" fontId="5" fillId="34" borderId="73" xfId="0" applyFont="1" applyFill="1" applyBorder="1" applyAlignment="1">
      <alignment horizontal="center"/>
    </xf>
    <xf numFmtId="0" fontId="5" fillId="34" borderId="136" xfId="0" applyFont="1" applyFill="1" applyBorder="1" applyAlignment="1">
      <alignment horizontal="center"/>
    </xf>
    <xf numFmtId="43" fontId="25" fillId="34" borderId="22" xfId="47" applyFont="1" applyFill="1" applyBorder="1" applyAlignment="1">
      <alignment horizontal="center"/>
    </xf>
    <xf numFmtId="43" fontId="25" fillId="34" borderId="127" xfId="47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5" fillId="34" borderId="112" xfId="0" applyFont="1" applyFill="1" applyBorder="1" applyAlignment="1">
      <alignment horizontal="center"/>
    </xf>
    <xf numFmtId="0" fontId="5" fillId="34" borderId="153" xfId="0" applyFont="1" applyFill="1" applyBorder="1" applyAlignment="1">
      <alignment horizontal="center"/>
    </xf>
    <xf numFmtId="0" fontId="5" fillId="34" borderId="154" xfId="0" applyFont="1" applyFill="1" applyBorder="1" applyAlignment="1">
      <alignment horizontal="center"/>
    </xf>
    <xf numFmtId="0" fontId="5" fillId="34" borderId="155" xfId="0" applyFont="1" applyFill="1" applyBorder="1" applyAlignment="1">
      <alignment horizontal="center"/>
    </xf>
    <xf numFmtId="0" fontId="5" fillId="34" borderId="156" xfId="0" applyFont="1" applyFill="1" applyBorder="1" applyAlignment="1">
      <alignment horizontal="center"/>
    </xf>
    <xf numFmtId="0" fontId="5" fillId="34" borderId="130" xfId="0" applyFont="1" applyFill="1" applyBorder="1" applyAlignment="1">
      <alignment horizontal="center"/>
    </xf>
    <xf numFmtId="0" fontId="5" fillId="34" borderId="114" xfId="0" applyFont="1" applyFill="1" applyBorder="1" applyAlignment="1">
      <alignment horizontal="center"/>
    </xf>
    <xf numFmtId="0" fontId="5" fillId="34" borderId="130" xfId="54" applyFont="1" applyFill="1" applyBorder="1" applyAlignment="1">
      <alignment horizontal="center"/>
      <protection/>
    </xf>
    <xf numFmtId="0" fontId="5" fillId="34" borderId="112" xfId="54" applyFont="1" applyFill="1" applyBorder="1" applyAlignment="1">
      <alignment horizontal="center"/>
      <protection/>
    </xf>
    <xf numFmtId="0" fontId="5" fillId="34" borderId="114" xfId="54" applyFont="1" applyFill="1" applyBorder="1" applyAlignment="1">
      <alignment horizontal="center"/>
      <protection/>
    </xf>
    <xf numFmtId="0" fontId="9" fillId="0" borderId="75" xfId="54" applyFont="1" applyBorder="1" applyAlignment="1">
      <alignment horizontal="center"/>
      <protection/>
    </xf>
    <xf numFmtId="0" fontId="9" fillId="0" borderId="52" xfId="54" applyFont="1" applyBorder="1" applyAlignment="1">
      <alignment horizontal="center"/>
      <protection/>
    </xf>
    <xf numFmtId="0" fontId="9" fillId="0" borderId="157" xfId="54" applyFont="1" applyBorder="1" applyAlignment="1">
      <alignment horizontal="center"/>
      <protection/>
    </xf>
    <xf numFmtId="0" fontId="9" fillId="0" borderId="158" xfId="54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aje 3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POTENCIA INSTALADA  2011 - USO PROPIO</a:t>
            </a:r>
          </a:p>
        </c:rich>
      </c:tx>
      <c:layout>
        <c:manualLayout>
          <c:xMode val="factor"/>
          <c:yMode val="factor"/>
          <c:x val="-0.00775"/>
          <c:y val="0.02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215"/>
          <c:w val="0.861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'2.2'!$O$47</c:f>
              <c:strCache>
                <c:ptCount val="1"/>
                <c:pt idx="0">
                  <c:v>Uso propio</c:v>
                </c:pt>
              </c:strCache>
            </c:strRef>
          </c:tx>
          <c:spPr>
            <a:gradFill rotWithShape="1">
              <a:gsLst>
                <a:gs pos="0">
                  <a:srgbClr val="0D3636"/>
                </a:gs>
                <a:gs pos="50000">
                  <a:srgbClr val="33CCCC"/>
                </a:gs>
                <a:gs pos="100000">
                  <a:srgbClr val="0D363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'2.2'!$N$48:$N$54</c:f>
              <c:strCache/>
            </c:strRef>
          </c:cat>
          <c:val>
            <c:numRef>
              <c:f>'2.2'!$O$48:$O$54</c:f>
              <c:numCache/>
            </c:numRef>
          </c:val>
        </c:ser>
        <c:axId val="32870768"/>
        <c:axId val="27401457"/>
      </c:barChart>
      <c:catAx>
        <c:axId val="3287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 :  1 377  MW</a:t>
                </a:r>
              </a:p>
            </c:rich>
          </c:tx>
          <c:layout>
            <c:manualLayout>
              <c:xMode val="factor"/>
              <c:yMode val="factor"/>
              <c:x val="0.23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1457"/>
        <c:crosses val="autoZero"/>
        <c:auto val="1"/>
        <c:lblOffset val="80"/>
        <c:tickLblSkip val="1"/>
        <c:noMultiLvlLbl val="0"/>
      </c:catAx>
      <c:valAx>
        <c:axId val="27401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W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NÚMERO DE CLIENTES LIBRES 2011 DE LAS EMPRESAS GENERADORAS</a:t>
            </a:r>
          </a:p>
        </c:rich>
      </c:tx>
      <c:layout>
        <c:manualLayout>
          <c:xMode val="factor"/>
          <c:yMode val="factor"/>
          <c:x val="0.02775"/>
          <c:y val="0.0087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35"/>
          <c:y val="0.15675"/>
          <c:w val="0.9177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'2.5'!$L$89:$L$95</c:f>
              <c:strCache/>
            </c:strRef>
          </c:cat>
          <c:val>
            <c:numRef>
              <c:f>'2.5'!$M$89:$M$95</c:f>
              <c:numCache/>
            </c:numRef>
          </c:val>
        </c:ser>
        <c:axId val="31102282"/>
        <c:axId val="11485083"/>
      </c:bar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clientes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NÚMERO DE CLIENTES LIBRES 2011 SEGÚN TIPO DE EMPRESA</a:t>
            </a:r>
          </a:p>
        </c:rich>
      </c:tx>
      <c:layout>
        <c:manualLayout>
          <c:xMode val="factor"/>
          <c:yMode val="factor"/>
          <c:x val="0.02225"/>
          <c:y val="0.0232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545"/>
          <c:w val="0.8972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'2.5'!$M$144</c:f>
              <c:strCache>
                <c:ptCount val="1"/>
                <c:pt idx="0">
                  <c:v>CLIENTES DE GERADOR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'2.5'!$L$145:$L$151</c:f>
              <c:strCache/>
            </c:strRef>
          </c:cat>
          <c:val>
            <c:numRef>
              <c:f>'2.5'!$M$145:$M$151</c:f>
              <c:numCache/>
            </c:numRef>
          </c:val>
        </c:ser>
        <c:ser>
          <c:idx val="1"/>
          <c:order val="1"/>
          <c:tx>
            <c:strRef>
              <c:f>'2.5'!$N$144</c:f>
              <c:strCache>
                <c:ptCount val="1"/>
                <c:pt idx="0">
                  <c:v>CLIENTES DISTRIBUIDOR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'2.5'!$L$145:$L$151</c:f>
              <c:strCache/>
            </c:strRef>
          </c:cat>
          <c:val>
            <c:numRef>
              <c:f>'2.5'!$N$145:$N$151</c:f>
              <c:numCache/>
            </c:numRef>
          </c:val>
        </c:ser>
        <c:axId val="36256884"/>
        <c:axId val="57876501"/>
      </c:bar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clientes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92175"/>
          <c:w val="0.51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NÚMERO DE CLIENTES REGULADOS 2011 DE LAS EMPRESAS DISTRIBUIDORAS</a:t>
            </a:r>
          </a:p>
        </c:rich>
      </c:tx>
      <c:layout>
        <c:manualLayout>
          <c:xMode val="factor"/>
          <c:yMode val="factor"/>
          <c:x val="0.0345"/>
          <c:y val="0.006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925"/>
          <c:y val="0.1125"/>
          <c:w val="0.896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'2.5'!$L$116:$L$122</c:f>
              <c:strCache/>
            </c:strRef>
          </c:cat>
          <c:val>
            <c:numRef>
              <c:f>'2.5'!$M$116:$M$122</c:f>
              <c:numCache/>
            </c:numRef>
          </c:val>
        </c:ser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ax val="2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clientes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1"/>
        <c:crossBetween val="between"/>
        <c:dispUnits/>
        <c:majorUnit val="250000"/>
        <c:min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VENTA DE ENERGÍA ELÉCTRICA 2011  DE LAS EMPRESAS GENERADORAS       </a:t>
            </a:r>
          </a:p>
        </c:rich>
      </c:tx>
      <c:layout>
        <c:manualLayout>
          <c:xMode val="factor"/>
          <c:yMode val="factor"/>
          <c:x val="0.0245"/>
          <c:y val="0.003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6825"/>
          <c:y val="0.12725"/>
          <c:w val="0.903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'2.6'!$M$79:$M$85</c:f>
              <c:strCache/>
            </c:strRef>
          </c:cat>
          <c:val>
            <c:numRef>
              <c:f>'2.6'!$N$79:$N$85</c:f>
              <c:numCache/>
            </c:numRef>
          </c:val>
        </c:ser>
        <c:axId val="47602728"/>
        <c:axId val="25771369"/>
      </c:bar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1369"/>
        <c:crossesAt val="0"/>
        <c:auto val="1"/>
        <c:lblOffset val="100"/>
        <c:tickLblSkip val="1"/>
        <c:noMultiLvlLbl val="0"/>
      </c:catAx>
      <c:valAx>
        <c:axId val="25771369"/>
        <c:scaling>
          <c:orientation val="minMax"/>
          <c:max val="3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728"/>
        <c:crossesAt val="1"/>
        <c:crossBetween val="between"/>
        <c:dispUnits/>
        <c:majorUnit val="3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VENTA DE ENERGÍA ELÉCTRICA 2011 SEGÚN TIPO DE MERCADO  </a:t>
            </a:r>
          </a:p>
        </c:rich>
      </c:tx>
      <c:layout>
        <c:manualLayout>
          <c:xMode val="factor"/>
          <c:yMode val="factor"/>
          <c:x val="0.0345"/>
          <c:y val="0.0052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8525"/>
          <c:y val="0.11925"/>
          <c:w val="0.871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v>LIBRE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'2.6'!$L$138:$L$144</c:f>
              <c:strCache/>
            </c:strRef>
          </c:cat>
          <c:val>
            <c:numRef>
              <c:f>'2.6'!$M$138:$M$144</c:f>
              <c:numCache/>
            </c:numRef>
          </c:val>
        </c:ser>
        <c:ser>
          <c:idx val="1"/>
          <c:order val="1"/>
          <c:tx>
            <c:v>REGULADO</c:v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'2.6'!$L$138:$L$144</c:f>
              <c:strCache/>
            </c:strRef>
          </c:cat>
          <c:val>
            <c:numRef>
              <c:f>'2.6'!$N$138:$N$144</c:f>
              <c:numCache/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75"/>
          <c:y val="0.924"/>
          <c:w val="0.53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VENTA DE ENERGÍA ELÉCTRICA 2011  DE LAS EMPRESAS DISTRIBUIDORAS  </a:t>
            </a:r>
          </a:p>
        </c:rich>
      </c:tx>
      <c:layout>
        <c:manualLayout>
          <c:xMode val="factor"/>
          <c:yMode val="factor"/>
          <c:x val="0.04625"/>
          <c:y val="0.013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735"/>
          <c:y val="0.15975"/>
          <c:w val="0.891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'2.6'!$M$107:$M$113</c:f>
              <c:strCache/>
            </c:strRef>
          </c:cat>
          <c:val>
            <c:numRef>
              <c:f>'2.6'!$N$107:$N$113</c:f>
              <c:numCache/>
            </c:numRef>
          </c:val>
        </c:ser>
        <c:axId val="63955036"/>
        <c:axId val="38724413"/>
      </c:bar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  <c:max val="12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1"/>
        <c:crossBetween val="between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FACTURACIÓN DE ENERGÍA ELÉCTRICA 2011 DE LAS EMPRESAS GENERADORAS    </a:t>
            </a:r>
          </a:p>
        </c:rich>
      </c:tx>
      <c:layout>
        <c:manualLayout>
          <c:xMode val="factor"/>
          <c:yMode val="factor"/>
          <c:x val="0.026"/>
          <c:y val="0.010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76"/>
          <c:y val="0.1485"/>
          <c:w val="0.893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'2.7'!$M$78:$M$84</c:f>
              <c:strCache/>
            </c:strRef>
          </c:cat>
          <c:val>
            <c:numRef>
              <c:f>'2.7'!$N$78:$N$84</c:f>
              <c:numCache/>
            </c:numRef>
          </c:val>
        </c:ser>
        <c:axId val="12975398"/>
        <c:axId val="49669719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At val="0"/>
        <c:auto val="1"/>
        <c:lblOffset val="100"/>
        <c:tickLblSkip val="1"/>
        <c:noMultiLvlLbl val="0"/>
      </c:catAx>
      <c:valAx>
        <c:axId val="49669719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At val="1"/>
        <c:crossBetween val="between"/>
        <c:dispUnits/>
        <c:majorUnit val="25000"/>
        <c:min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2011 DE LAS EMPRESAS DISTRIBUIDORAS      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875"/>
          <c:y val="0.144"/>
          <c:w val="0.898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'2.7'!$M$109:$M$115</c:f>
              <c:strCache/>
            </c:strRef>
          </c:cat>
          <c:val>
            <c:numRef>
              <c:f>'2.7'!$N$109:$N$115</c:f>
              <c:numCache/>
            </c:numRef>
          </c:val>
        </c:ser>
        <c:axId val="44374288"/>
        <c:axId val="63824273"/>
      </c:bar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between"/>
        <c:dispUnits/>
        <c:majorUnit val="200000"/>
        <c:minorUnit val="4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2011 SEGÚN TIPO DE MERCADO      </a:t>
            </a:r>
          </a:p>
        </c:rich>
      </c:tx>
      <c:layout>
        <c:manualLayout>
          <c:xMode val="factor"/>
          <c:yMode val="factor"/>
          <c:x val="0.02325"/>
          <c:y val="0.0052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16675"/>
          <c:w val="0.909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'2.7'!$M$139:$M$145</c:f>
              <c:strCache/>
            </c:strRef>
          </c:cat>
          <c:val>
            <c:numRef>
              <c:f>'2.7'!$N$139:$N$145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'2.7'!$M$139:$M$145</c:f>
              <c:strCache/>
            </c:strRef>
          </c:cat>
          <c:val>
            <c:numRef>
              <c:f>'2.7'!$O$139:$O$145</c:f>
              <c:numCache/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  <c:max val="1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.93625"/>
          <c:w val="0.530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PRECIO MEDIO DE ELECTRICIDAD 2011 DE LAS EMPRESAS GENERADORAS</a:t>
            </a:r>
          </a:p>
        </c:rich>
      </c:tx>
      <c:layout>
        <c:manualLayout>
          <c:xMode val="factor"/>
          <c:yMode val="factor"/>
          <c:x val="0.023"/>
          <c:y val="0.005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6825"/>
          <c:y val="0.173"/>
          <c:w val="0.9032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'2.8'!$L$79:$L$85</c:f>
              <c:strCache/>
            </c:strRef>
          </c:cat>
          <c:val>
            <c:numRef>
              <c:f>'2.8'!$M$79:$M$85</c:f>
              <c:numCache/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At val="0"/>
        <c:auto val="1"/>
        <c:lblOffset val="100"/>
        <c:tickLblSkip val="1"/>
        <c:noMultiLvlLbl val="0"/>
      </c:catAx>
      <c:valAx>
        <c:axId val="5885347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Cent. US $/Kw.h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INSTALADA  2011 - MERCADO ELÉCTRICO</a:t>
            </a:r>
          </a:p>
        </c:rich>
      </c:tx>
      <c:layout>
        <c:manualLayout>
          <c:xMode val="factor"/>
          <c:yMode val="factor"/>
          <c:x val="-0.02575"/>
          <c:y val="0.061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3"/>
          <c:y val="0.23575"/>
          <c:w val="0.854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'2.2'!$P$8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'2.2'!$O$9:$O$15</c:f>
              <c:strCache/>
            </c:strRef>
          </c:cat>
          <c:val>
            <c:numRef>
              <c:f>'2.2'!$P$9:$P$15</c:f>
              <c:numCache/>
            </c:numRef>
          </c:val>
        </c:ser>
        <c:ser>
          <c:idx val="1"/>
          <c:order val="1"/>
          <c:tx>
            <c:strRef>
              <c:f>'2.2'!$Q$8</c:f>
              <c:strCache>
                <c:ptCount val="1"/>
                <c:pt idx="0">
                  <c:v>Mercado Electrico</c:v>
                </c:pt>
              </c:strCache>
            </c:strRef>
          </c:tx>
          <c:spPr>
            <a:gradFill rotWithShape="1">
              <a:gsLst>
                <a:gs pos="0">
                  <a:srgbClr val="283600"/>
                </a:gs>
                <a:gs pos="50000">
                  <a:srgbClr val="99CC00"/>
                </a:gs>
                <a:gs pos="100000">
                  <a:srgbClr val="283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1 846</a:t>
                    </a:r>
                  </a:p>
                </c:rich>
              </c:tx>
              <c:numFmt formatCode="#\ ###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\ ###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'2.2'!$O$9:$O$15</c:f>
              <c:strCache/>
            </c:strRef>
          </c:cat>
          <c:val>
            <c:numRef>
              <c:f>'2.2'!$Q$9:$Q$15</c:f>
              <c:numCache/>
            </c:numRef>
          </c:val>
        </c:ser>
        <c:axId val="45286522"/>
        <c:axId val="4925515"/>
      </c:barChart>
      <c:catAx>
        <c:axId val="4528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 :  7 314 MW</a:t>
                </a:r>
              </a:p>
            </c:rich>
          </c:tx>
          <c:layout>
            <c:manualLayout>
              <c:xMode val="factor"/>
              <c:yMode val="factor"/>
              <c:x val="0.231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  <c:max val="3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W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522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PRECIO MEDIO DE ELECTRICIDAD 2011 SEGÚN TIPO DE MERCADO</a:t>
            </a:r>
          </a:p>
        </c:rich>
      </c:tx>
      <c:layout>
        <c:manualLayout>
          <c:xMode val="factor"/>
          <c:yMode val="factor"/>
          <c:x val="0.02925"/>
          <c:y val="0.0237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7575"/>
          <c:y val="0.162"/>
          <c:w val="0.872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v>LIBRE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'2.8'!$L$141:$L$147</c:f>
              <c:strCache/>
            </c:strRef>
          </c:cat>
          <c:val>
            <c:numRef>
              <c:f>'2.8'!$M$141:$M$147</c:f>
              <c:numCache/>
            </c:numRef>
          </c:val>
        </c:ser>
        <c:ser>
          <c:idx val="1"/>
          <c:order val="1"/>
          <c:tx>
            <c:v>REGULADO</c:v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'2.8'!$L$141:$L$147</c:f>
              <c:strCache/>
            </c:strRef>
          </c:cat>
          <c:val>
            <c:numRef>
              <c:f>'2.8'!$N$141:$N$147</c:f>
              <c:numCache/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Cent. US $/Kw.h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At val="1"/>
        <c:crossBetween val="between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"/>
          <c:y val="0.93375"/>
          <c:w val="0.528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PRECIO MEDIO DE ELECTRICIDAD 2011 DE LAS EMPRESAS DISTRIBUIDORAS</a:t>
            </a:r>
          </a:p>
        </c:rich>
      </c:tx>
      <c:layout>
        <c:manualLayout>
          <c:xMode val="factor"/>
          <c:yMode val="factor"/>
          <c:x val="0.03375"/>
          <c:y val="-0.008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71"/>
          <c:y val="0.10375"/>
          <c:w val="0.895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'2.8'!$L$109:$L$115</c:f>
              <c:strCache/>
            </c:strRef>
          </c:cat>
          <c:val>
            <c:numRef>
              <c:f>'2.8'!$M$109:$M$115</c:f>
              <c:numCache/>
            </c:numRef>
          </c:val>
        </c:ser>
        <c:axId val="21620728"/>
        <c:axId val="60368825"/>
      </c:bar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8825"/>
        <c:crosses val="autoZero"/>
        <c:auto val="1"/>
        <c:lblOffset val="100"/>
        <c:tickLblSkip val="1"/>
        <c:noMultiLvlLbl val="0"/>
      </c:catAx>
      <c:valAx>
        <c:axId val="6036882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Cent. US $/Kw.h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CLIENTES FINALES POR SECTORES  2011</a:t>
            </a:r>
          </a:p>
        </c:rich>
      </c:tx>
      <c:layout>
        <c:manualLayout>
          <c:xMode val="factor"/>
          <c:yMode val="factor"/>
          <c:x val="0.040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928"/>
          <c:h val="0.826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'2.9.1'!$N$6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92,4%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92,0%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86,0%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'2.9.1'!$K$7:$K$13</c:f>
              <c:strCache/>
            </c:strRef>
          </c:cat>
          <c:val>
            <c:numRef>
              <c:f>'2.9.1'!$N$7:$N$13</c:f>
              <c:numCache/>
            </c:numRef>
          </c:val>
        </c:ser>
        <c:ser>
          <c:idx val="1"/>
          <c:order val="1"/>
          <c:tx>
            <c:strRef>
              <c:f>'2.9.1'!$M$6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'2.9.1'!$K$7:$K$13</c:f>
              <c:strCache/>
            </c:strRef>
          </c:cat>
          <c:val>
            <c:numRef>
              <c:f>'2.9.1'!$M$7:$M$13</c:f>
              <c:numCache/>
            </c:numRef>
          </c:val>
        </c:ser>
        <c:ser>
          <c:idx val="0"/>
          <c:order val="2"/>
          <c:tx>
            <c:strRef>
              <c:f>'2.9.1'!$L$6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'2.9.1'!$K$7:$K$13</c:f>
              <c:strCache/>
            </c:strRef>
          </c:cat>
          <c:val>
            <c:numRef>
              <c:f>'2.9.1'!$L$7:$L$13</c:f>
              <c:numCache/>
            </c:numRef>
          </c:val>
        </c:ser>
        <c:overlap val="100"/>
        <c:gapWidth val="130"/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Clientes</a:t>
                </a:r>
              </a:p>
            </c:rich>
          </c:tx>
          <c:layout>
            <c:manualLayout>
              <c:xMode val="factor"/>
              <c:yMode val="factor"/>
              <c:x val="0.009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4425"/>
          <c:w val="0.589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PORCENTAJE DE N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CLIENTES FINALES  POR ACTIVIDAD CIIU 2011
Total Clientes CIIU 439 876   ( 8 % del total )</a:t>
            </a:r>
          </a:p>
        </c:rich>
      </c:tx>
      <c:layout>
        <c:manualLayout>
          <c:xMode val="factor"/>
          <c:yMode val="factor"/>
          <c:x val="-0.032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"/>
          <c:y val="0.352"/>
          <c:w val="0.47575"/>
          <c:h val="0.41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'2.9.2'!$AQ$6:$AQ$16</c:f>
              <c:strCache/>
            </c:strRef>
          </c:cat>
          <c:val>
            <c:numRef>
              <c:f>'2.9.2'!$AR$6:$AR$16</c:f>
              <c:numCache/>
            </c:numRef>
          </c:val>
        </c:ser>
        <c:gapWidth val="80"/>
        <c:splitType val="pos"/>
        <c:splitPos val="5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VENTA DE ENERGÍA ELÉCTRICA POR SECTORES  2011</a:t>
            </a:r>
          </a:p>
        </c:rich>
      </c:tx>
      <c:layout>
        <c:manualLayout>
          <c:xMode val="factor"/>
          <c:yMode val="factor"/>
          <c:x val="0.038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9325"/>
          <c:w val="0.894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'2.10.1'!$L$6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'2.10.1'!$L$18</c:f>
                  <c:strCache>
                    <c:ptCount val="1"/>
                    <c:pt idx="0">
                      <c:v>0,42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'2.10.1'!$L$19</c:f>
                  <c:strCache>
                    <c:ptCount val="1"/>
                    <c:pt idx="0">
                      <c:v>0,75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'2.10.1'!$L$20</c:f>
                  <c:strCache>
                    <c:ptCount val="1"/>
                    <c:pt idx="0">
                      <c:v>0,81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'2.10.1'!$L$22</c:f>
                  <c:strCache>
                    <c:ptCount val="1"/>
                    <c:pt idx="0">
                      <c:v>0,57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'2.10.1'!$L$23</c:f>
                  <c:strCache>
                    <c:ptCount val="1"/>
                    <c:pt idx="0">
                      <c:v>0,80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'2.10.1'!$K$7:$K$13</c:f>
              <c:strCache/>
            </c:strRef>
          </c:cat>
          <c:val>
            <c:numRef>
              <c:f>'2.10.1'!$L$7:$L$13</c:f>
              <c:numCache/>
            </c:numRef>
          </c:val>
        </c:ser>
        <c:ser>
          <c:idx val="1"/>
          <c:order val="1"/>
          <c:tx>
            <c:strRef>
              <c:f>'2.10.1'!$M$6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'2.10.1'!$M$18</c:f>
                  <c:strCache>
                    <c:ptCount val="1"/>
                    <c:pt idx="0">
                      <c:v>0,26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'2.10.1'!$M$19</c:f>
                  <c:strCache>
                    <c:ptCount val="1"/>
                    <c:pt idx="0">
                      <c:v>0,09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'2.10.1'!$M$20</c:f>
                  <c:strCache>
                    <c:ptCount val="1"/>
                    <c:pt idx="0">
                      <c:v>0,10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'2.10.1'!$M$21</c:f>
                  <c:strCache>
                    <c:ptCount val="1"/>
                    <c:pt idx="0">
                      <c:v>0,02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'2.10.1'!$M$22</c:f>
                  <c:strCache>
                    <c:ptCount val="1"/>
                    <c:pt idx="0">
                      <c:v>0,21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'2.10.1'!$M$23</c:f>
                  <c:strCache>
                    <c:ptCount val="1"/>
                    <c:pt idx="0">
                      <c:v>0,09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'2.10.1'!$M$24</c:f>
                  <c:strCache>
                    <c:ptCount val="1"/>
                    <c:pt idx="0">
                      <c:v>0,20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'2.10.1'!$K$7:$K$13</c:f>
              <c:strCache/>
            </c:strRef>
          </c:cat>
          <c:val>
            <c:numRef>
              <c:f>'2.10.1'!$M$7:$M$13</c:f>
              <c:numCache/>
            </c:numRef>
          </c:val>
        </c:ser>
        <c:ser>
          <c:idx val="2"/>
          <c:order val="2"/>
          <c:tx>
            <c:strRef>
              <c:f>'2.10.1'!$N$6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'2.10.1'!$N$18</c:f>
                  <c:strCache>
                    <c:ptCount val="1"/>
                    <c:pt idx="0">
                      <c:v>0,32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'2.10.1'!$N$19</c:f>
                  <c:strCache>
                    <c:ptCount val="1"/>
                    <c:pt idx="0">
                      <c:v>0,16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'2.10.1'!$N$20</c:f>
                  <c:strCache>
                    <c:ptCount val="1"/>
                    <c:pt idx="0">
                      <c:v>0,09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'2.10.1'!$N$21</c:f>
                  <c:strCache>
                    <c:ptCount val="1"/>
                    <c:pt idx="0">
                      <c:v>0,02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'2.10.1'!$N$22</c:f>
                  <c:strCache>
                    <c:ptCount val="1"/>
                    <c:pt idx="0">
                      <c:v>0,22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'2.10.1'!$N$23</c:f>
                  <c:strCache>
                    <c:ptCount val="1"/>
                    <c:pt idx="0">
                      <c:v>0,11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'2.10.1'!$N$24</c:f>
                  <c:strCache>
                    <c:ptCount val="1"/>
                    <c:pt idx="0">
                      <c:v>0,24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'2.10.1'!$K$7:$K$13</c:f>
              <c:strCache/>
            </c:strRef>
          </c:cat>
          <c:val>
            <c:numRef>
              <c:f>'2.10.1'!$N$7:$N$13</c:f>
              <c:numCache/>
            </c:numRef>
          </c:val>
        </c:ser>
        <c:overlap val="100"/>
        <c:axId val="52567596"/>
        <c:axId val="3346317"/>
      </c:bar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5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25"/>
          <c:y val="0.9455"/>
          <c:w val="0.571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VENTA DE ENERGÍA ELÉCTRICA POR ACTIVIDAD CIIU 2011
Total Venta CIIU 24 157 GW.h ( 76% del total )</a:t>
            </a:r>
          </a:p>
        </c:rich>
      </c:tx>
      <c:layout>
        <c:manualLayout>
          <c:xMode val="factor"/>
          <c:yMode val="factor"/>
          <c:x val="0.0387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6225"/>
          <c:w val="0.81475"/>
          <c:h val="0.612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'2.10.2'!$U$45:$U$54</c:f>
              <c:strCache/>
            </c:strRef>
          </c:cat>
          <c:val>
            <c:numRef>
              <c:f>'2.10.2'!$V$45:$V$54</c:f>
              <c:numCache/>
            </c:numRef>
          </c:val>
        </c:ser>
        <c:gapWidth val="140"/>
        <c:splitType val="pos"/>
        <c:splitPos val="5"/>
        <c:secondPieSize val="7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FACTURACIÓN POR VENTA DE ENERGÍA ELÉCTRICA POR SECTORES  2011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165"/>
          <c:w val="0.957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'2.11.1'!$K$6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'2.11.1'!$J$7:$J$13</c:f>
              <c:strCache/>
            </c:strRef>
          </c:cat>
          <c:val>
            <c:numRef>
              <c:f>'2.11.1'!$K$7:$K$13</c:f>
              <c:numCache/>
            </c:numRef>
          </c:val>
        </c:ser>
        <c:ser>
          <c:idx val="1"/>
          <c:order val="1"/>
          <c:tx>
            <c:strRef>
              <c:f>'2.11.1'!$L$6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'2.11.1'!$J$7:$J$13</c:f>
              <c:strCache/>
            </c:strRef>
          </c:cat>
          <c:val>
            <c:numRef>
              <c:f>'2.11.1'!$L$7:$L$13</c:f>
              <c:numCache/>
            </c:numRef>
          </c:val>
        </c:ser>
        <c:ser>
          <c:idx val="2"/>
          <c:order val="2"/>
          <c:tx>
            <c:strRef>
              <c:f>'2.11.1'!$M$6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42%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'2.11.1'!$J$7:$J$13</c:f>
              <c:strCache/>
            </c:strRef>
          </c:cat>
          <c:val>
            <c:numRef>
              <c:f>'2.11.1'!$M$7:$M$13</c:f>
              <c:numCache/>
            </c:numRef>
          </c:val>
        </c:ser>
        <c:overlap val="100"/>
        <c:axId val="30116854"/>
        <c:axId val="2616231"/>
      </c:bar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16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"/>
          <c:y val="0.94475"/>
          <c:w val="0.588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FACTURACIÓN DE ENERGÍA ELÉCTRICA POR ACTIVIDAD CIIU 2011 Total Facturación CIIU 1 860 892  miles US$ ( 65 % ) 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3125"/>
          <c:w val="0.7715"/>
          <c:h val="0.51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Manufactura
31%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Alumbrado Público
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'2.11.2'!$V$43:$V$53</c:f>
              <c:strCache/>
            </c:strRef>
          </c:cat>
          <c:val>
            <c:numRef>
              <c:f>'2.11.2'!$W$43:$W$53</c:f>
              <c:numCache/>
            </c:numRef>
          </c:val>
        </c:ser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 MEDIO DE ENERGÍA ELÉCTRICA EN EL SECTOR INDUSTRIAL  2011</a:t>
            </a:r>
          </a:p>
        </c:rich>
      </c:tx>
      <c:layout>
        <c:manualLayout>
          <c:xMode val="factor"/>
          <c:yMode val="factor"/>
          <c:x val="0.044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225"/>
          <c:w val="0.945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'2.12.1'!$I$43:$I$68</c:f>
              <c:strCache/>
            </c:strRef>
          </c:cat>
          <c:val>
            <c:numRef>
              <c:f>'2.12.1'!$J$43:$J$68</c:f>
              <c:numCache/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0.046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 MEDIO DE ENERGÍA ELÉCTRICA EN EL SECTOR COMERCIAL Y SERVICIOS  2011</a:t>
            </a:r>
          </a:p>
        </c:rich>
      </c:tx>
      <c:layout>
        <c:manualLayout>
          <c:xMode val="factor"/>
          <c:yMode val="factor"/>
          <c:x val="0.017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775"/>
          <c:w val="0.956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'2.12.1'!$I$83:$I$108</c:f>
              <c:strCache/>
            </c:strRef>
          </c:cat>
          <c:val>
            <c:numRef>
              <c:f>'2.12.1'!$J$83:$J$108</c:f>
              <c:numCache/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0.040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INSTALADA TOTAL 2011 - SEGÚN SU ORIGEN</a:t>
            </a:r>
          </a:p>
        </c:rich>
      </c:tx>
      <c:layout>
        <c:manualLayout>
          <c:xMode val="factor"/>
          <c:yMode val="factor"/>
          <c:x val="0.01025"/>
          <c:y val="0.032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375"/>
          <c:y val="0.18725"/>
          <c:w val="0.869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'2.2'!$R$17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852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'2.2'!$P$18:$P$24</c:f>
              <c:strCache/>
            </c:strRef>
          </c:cat>
          <c:val>
            <c:numRef>
              <c:f>'2.2'!$R$18:$R$24</c:f>
              <c:numCache/>
            </c:numRef>
          </c:val>
        </c:ser>
        <c:ser>
          <c:idx val="1"/>
          <c:order val="1"/>
          <c:tx>
            <c:strRef>
              <c:f>'2.2'!$S$17</c:f>
              <c:strCache>
                <c:ptCount val="1"/>
                <c:pt idx="0">
                  <c:v>TÉRMICA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9900"/>
                </a:gs>
                <a:gs pos="100000">
                  <a:srgbClr val="8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1 835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'2.2'!$P$18:$P$24</c:f>
              <c:strCache/>
            </c:strRef>
          </c:cat>
          <c:val>
            <c:numRef>
              <c:f>'2.2'!$S$18:$S$24</c:f>
              <c:numCache/>
            </c:numRef>
          </c:val>
        </c:ser>
        <c:axId val="44329636"/>
        <c:axId val="63422405"/>
      </c:barChart>
      <c:catAx>
        <c:axId val="4432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 :  8 691  MW</a:t>
                </a:r>
              </a:p>
            </c:rich>
          </c:tx>
          <c:layout>
            <c:manualLayout>
              <c:xMode val="factor"/>
              <c:yMode val="factor"/>
              <c:x val="0.2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405"/>
        <c:crosses val="autoZero"/>
        <c:auto val="1"/>
        <c:lblOffset val="240"/>
        <c:tickLblSkip val="1"/>
        <c:noMultiLvlLbl val="0"/>
      </c:catAx>
      <c:valAx>
        <c:axId val="634224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9636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5"/>
          <c:y val="0.91"/>
          <c:w val="0.222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 MEDIO DE ENERGÍA ELÉCTRICA EN EL SECTOR RESIDENCIAL  2011</a:t>
            </a:r>
          </a:p>
        </c:rich>
      </c:tx>
      <c:layout>
        <c:manualLayout>
          <c:xMode val="factor"/>
          <c:yMode val="factor"/>
          <c:x val="0.036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56"/>
          <c:w val="0.9435"/>
          <c:h val="0.90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'2.12.1'!$I$122:$I$147</c:f>
              <c:strCache/>
            </c:strRef>
          </c:cat>
          <c:val>
            <c:numRef>
              <c:f>'2.12.1'!$J$122:$J$147</c:f>
              <c:numCache/>
            </c:numRef>
          </c:val>
        </c:ser>
        <c:axId val="1226772"/>
        <c:axId val="11040949"/>
      </c:barChart>
      <c:catAx>
        <c:axId val="1226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0.038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 MEDIO DE LA ENERGÍA ELÉCTRICA EN LAS ACTIVIDADES CIIU 2011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825"/>
          <c:w val="0.95"/>
          <c:h val="0.853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A9A900"/>
                </a:gs>
                <a:gs pos="50000">
                  <a:srgbClr val="FFFF00"/>
                </a:gs>
                <a:gs pos="100000">
                  <a:srgbClr val="A9A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'2.12.2'!$T$45:$T$60</c:f>
              <c:strCache/>
            </c:strRef>
          </c:cat>
          <c:val>
            <c:numRef>
              <c:f>'2.12.2'!$U$45:$U$60</c:f>
              <c:numCache/>
            </c:numRef>
          </c:val>
        </c:ser>
        <c:overlap val="100"/>
        <c:axId val="32259678"/>
        <c:axId val="21901647"/>
      </c:barChart>
      <c:catAx>
        <c:axId val="3225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auto val="1"/>
        <c:lblOffset val="100"/>
        <c:tickLblSkip val="1"/>
        <c:noMultiLvlLbl val="0"/>
      </c:catAx>
      <c:valAx>
        <c:axId val="2190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Ctvo US$ / kWh</a:t>
                </a:r>
              </a:p>
            </c:rich>
          </c:tx>
          <c:layout>
            <c:manualLayout>
              <c:xMode val="factor"/>
              <c:yMode val="factor"/>
              <c:x val="0.035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POTENCIA EFECTIVA 2011 - USO PROPIO  </a:t>
            </a:r>
          </a:p>
        </c:rich>
      </c:tx>
      <c:layout>
        <c:manualLayout>
          <c:xMode val="factor"/>
          <c:yMode val="factor"/>
          <c:x val="0.006"/>
          <c:y val="0.002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6375"/>
          <c:y val="0.20125"/>
          <c:w val="0.9042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Uso propio</c:v>
          </c:tx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LIMA</c:v>
              </c:pt>
              <c:pt idx="1">
                <c:v>LORETO</c:v>
              </c:pt>
              <c:pt idx="2">
                <c:v>LA LIBERTAD</c:v>
              </c:pt>
              <c:pt idx="3">
                <c:v>ANCASH</c:v>
              </c:pt>
              <c:pt idx="4">
                <c:v>AREQUIPA</c:v>
              </c:pt>
              <c:pt idx="5">
                <c:v>PIURA</c:v>
              </c:pt>
              <c:pt idx="6">
                <c:v>Otros</c:v>
              </c:pt>
            </c:strLit>
          </c:cat>
          <c:val>
            <c:numLit>
              <c:ptCount val="7"/>
              <c:pt idx="0">
                <c:v>269.49</c:v>
              </c:pt>
              <c:pt idx="1">
                <c:v>211.542999999999</c:v>
              </c:pt>
              <c:pt idx="2">
                <c:v>121.919</c:v>
              </c:pt>
              <c:pt idx="3">
                <c:v>81.5229999999999</c:v>
              </c:pt>
              <c:pt idx="4">
                <c:v>76.195</c:v>
              </c:pt>
              <c:pt idx="5">
                <c:v>76.4039999999999</c:v>
              </c:pt>
              <c:pt idx="6">
                <c:v>340.609999999999</c:v>
              </c:pt>
            </c:numLit>
          </c:val>
        </c:ser>
        <c:axId val="33930734"/>
        <c:axId val="36941151"/>
      </c:barChart>
      <c:cat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 :  1 178 MW</a:t>
                </a:r>
              </a:p>
            </c:rich>
          </c:tx>
          <c:layout>
            <c:manualLayout>
              <c:xMode val="factor"/>
              <c:yMode val="factor"/>
              <c:x val="0.267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1"/>
        <c:lblOffset val="80"/>
        <c:tickLblSkip val="1"/>
        <c:noMultiLvlLbl val="0"/>
      </c:catAx>
      <c:valAx>
        <c:axId val="36941151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W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EFECTIVA  2011 - MERCADO ELÉCTRICO  </a:t>
            </a:r>
          </a:p>
        </c:rich>
      </c:tx>
      <c:layout>
        <c:manualLayout>
          <c:xMode val="factor"/>
          <c:yMode val="factor"/>
          <c:x val="0.00225"/>
          <c:y val="0.003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25"/>
          <c:y val="0.183"/>
          <c:w val="0.924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LIMA</c:v>
              </c:pt>
              <c:pt idx="1">
                <c:v>HUANCAVELICA</c:v>
              </c:pt>
              <c:pt idx="2">
                <c:v>CALLAO</c:v>
              </c:pt>
              <c:pt idx="3">
                <c:v>JUNÍN</c:v>
              </c:pt>
              <c:pt idx="4">
                <c:v>MOQUEGUA</c:v>
              </c:pt>
              <c:pt idx="5">
                <c:v>ANCASH</c:v>
              </c:pt>
              <c:pt idx="6">
                <c:v>Otros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Mercado Electrico</c:v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LIMA</c:v>
              </c:pt>
              <c:pt idx="1">
                <c:v>HUANCAVELICA</c:v>
              </c:pt>
              <c:pt idx="2">
                <c:v>CALLAO</c:v>
              </c:pt>
              <c:pt idx="3">
                <c:v>JUNÍN</c:v>
              </c:pt>
              <c:pt idx="4">
                <c:v>MOQUEGUA</c:v>
              </c:pt>
              <c:pt idx="5">
                <c:v>ANCASH</c:v>
              </c:pt>
              <c:pt idx="6">
                <c:v>Otros</c:v>
              </c:pt>
            </c:strLit>
          </c:cat>
          <c:val>
            <c:numLit>
              <c:ptCount val="7"/>
              <c:pt idx="0">
                <c:v>2934.15799999999</c:v>
              </c:pt>
              <c:pt idx="1">
                <c:v>894.004</c:v>
              </c:pt>
              <c:pt idx="2">
                <c:v>570.660999999999</c:v>
              </c:pt>
              <c:pt idx="3">
                <c:v>424.703</c:v>
              </c:pt>
              <c:pt idx="4">
                <c:v>396.172</c:v>
              </c:pt>
              <c:pt idx="5">
                <c:v>315.362</c:v>
              </c:pt>
              <c:pt idx="6">
                <c:v>1332.76099999999</c:v>
              </c:pt>
            </c:numLit>
          </c:val>
        </c:ser>
        <c:axId val="64034904"/>
        <c:axId val="39443225"/>
      </c:barChart>
      <c:cat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 :  6 868 MW</a:t>
                </a:r>
              </a:p>
            </c:rich>
          </c:tx>
          <c:layout>
            <c:manualLayout>
              <c:xMode val="factor"/>
              <c:yMode val="factor"/>
              <c:x val="0.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W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 EFECTIVA  TOTAL 2011 - SEGÚN SU ORIGEN  </a:t>
            </a:r>
          </a:p>
        </c:rich>
      </c:tx>
      <c:layout>
        <c:manualLayout>
          <c:xMode val="factor"/>
          <c:yMode val="factor"/>
          <c:x val="0.0425"/>
          <c:y val="-0.002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45"/>
          <c:y val="0.1445"/>
          <c:w val="0.909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HIDRÁULICA</c:v>
          </c:tx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LIMA</c:v>
              </c:pt>
              <c:pt idx="1">
                <c:v>HUANCAVELICA</c:v>
              </c:pt>
              <c:pt idx="2">
                <c:v>CALLAO</c:v>
              </c:pt>
              <c:pt idx="3">
                <c:v>JUNÍN</c:v>
              </c:pt>
              <c:pt idx="4">
                <c:v>MOQUEGUA</c:v>
              </c:pt>
              <c:pt idx="5">
                <c:v>ANCASH</c:v>
              </c:pt>
              <c:pt idx="6">
                <c:v>Otros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TÉRMICA</c:v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LIMA</c:v>
              </c:pt>
              <c:pt idx="1">
                <c:v>HUANCAVELICA</c:v>
              </c:pt>
              <c:pt idx="2">
                <c:v>CALLAO</c:v>
              </c:pt>
              <c:pt idx="3">
                <c:v>JUNÍN</c:v>
              </c:pt>
              <c:pt idx="4">
                <c:v>MOQUEGUA</c:v>
              </c:pt>
              <c:pt idx="5">
                <c:v>ANCASH</c:v>
              </c:pt>
              <c:pt idx="6">
                <c:v>Otros</c:v>
              </c:pt>
            </c:strLit>
          </c:cat>
          <c:val>
            <c:numLit>
              <c:ptCount val="7"/>
              <c:pt idx="0">
                <c:v>2053.44</c:v>
              </c:pt>
              <c:pt idx="1">
                <c:v>2.35</c:v>
              </c:pt>
              <c:pt idx="2">
                <c:v>570.661</c:v>
              </c:pt>
              <c:pt idx="3">
                <c:v>17.113</c:v>
              </c:pt>
              <c:pt idx="4">
                <c:v>389.198</c:v>
              </c:pt>
              <c:pt idx="5">
                <c:v>106.459</c:v>
              </c:pt>
              <c:pt idx="6">
                <c:v>1576.97</c:v>
              </c:pt>
            </c:numLit>
          </c:val>
        </c:ser>
        <c:axId val="19444706"/>
        <c:axId val="40784627"/>
      </c:barChart>
      <c:cat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 :  8 046 MW</a:t>
                </a:r>
              </a:p>
            </c:rich>
          </c:tx>
          <c:layout>
            <c:manualLayout>
              <c:xMode val="factor"/>
              <c:yMode val="factor"/>
              <c:x val="0.257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1"/>
        <c:lblOffset val="240"/>
        <c:tickLblSkip val="1"/>
        <c:noMultiLvlLbl val="0"/>
      </c:catAx>
      <c:valAx>
        <c:axId val="4078462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75"/>
          <c:y val="0.94175"/>
          <c:w val="0.246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2011 PARA EL MERCADO ELÉCTRICO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152"/>
          <c:w val="0.923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'2.4'!$M$79:$M$85</c:f>
              <c:strCache/>
            </c:strRef>
          </c:cat>
          <c:val>
            <c:numRef>
              <c:f>'2.4'!$N$79:$N$85</c:f>
              <c:numCache/>
            </c:numRef>
          </c:val>
        </c:ser>
        <c:axId val="31517324"/>
        <c:axId val="15220461"/>
      </c:bar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2011 SEGÚN SU ORIGEN</a:t>
            </a:r>
          </a:p>
        </c:rich>
      </c:tx>
      <c:layout>
        <c:manualLayout>
          <c:xMode val="factor"/>
          <c:yMode val="factor"/>
          <c:x val="-0.0395"/>
          <c:y val="0.01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17225"/>
          <c:w val="0.898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HIDRÁULICA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'2.4'!$M$107:$M$113</c:f>
              <c:strCache/>
            </c:strRef>
          </c:cat>
          <c:val>
            <c:numRef>
              <c:f>'2.4'!$N$107:$N$113</c:f>
              <c:numCache/>
            </c:numRef>
          </c:val>
        </c:ser>
        <c:ser>
          <c:idx val="1"/>
          <c:order val="1"/>
          <c:tx>
            <c:v>TÉRMICA</c:v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'2.4'!$M$107:$M$113</c:f>
              <c:strCache/>
            </c:strRef>
          </c:cat>
          <c:val>
            <c:numRef>
              <c:f>'2.4'!$O$107:$O$113</c:f>
              <c:numCache/>
            </c:numRef>
          </c:val>
        </c:ser>
        <c:axId val="2766422"/>
        <c:axId val="24897799"/>
      </c:bar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"/>
          <c:y val="0.92825"/>
          <c:w val="0.5307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2011 PARA USO PROPIO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0965"/>
          <c:w val="0.916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'2.4'!$M$91:$M$97</c:f>
              <c:strCache/>
            </c:strRef>
          </c:cat>
          <c:val>
            <c:numRef>
              <c:f>'2.4'!$N$91:$N$97</c:f>
              <c:numCache/>
            </c:numRef>
          </c:val>
        </c:ser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91</xdr:row>
      <xdr:rowOff>0</xdr:rowOff>
    </xdr:from>
    <xdr:to>
      <xdr:col>10</xdr:col>
      <xdr:colOff>628650</xdr:colOff>
      <xdr:row>109</xdr:row>
      <xdr:rowOff>38100</xdr:rowOff>
    </xdr:to>
    <xdr:graphicFrame>
      <xdr:nvGraphicFramePr>
        <xdr:cNvPr id="1" name="Chart 1"/>
        <xdr:cNvGraphicFramePr/>
      </xdr:nvGraphicFramePr>
      <xdr:xfrm>
        <a:off x="47625" y="17421225"/>
        <a:ext cx="8572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71</xdr:row>
      <xdr:rowOff>19050</xdr:rowOff>
    </xdr:from>
    <xdr:to>
      <xdr:col>10</xdr:col>
      <xdr:colOff>590550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28575" y="14201775"/>
        <a:ext cx="85534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110</xdr:row>
      <xdr:rowOff>85725</xdr:rowOff>
    </xdr:from>
    <xdr:to>
      <xdr:col>10</xdr:col>
      <xdr:colOff>609600</xdr:colOff>
      <xdr:row>131</xdr:row>
      <xdr:rowOff>47625</xdr:rowOff>
    </xdr:to>
    <xdr:graphicFrame>
      <xdr:nvGraphicFramePr>
        <xdr:cNvPr id="3" name="Chart 4"/>
        <xdr:cNvGraphicFramePr/>
      </xdr:nvGraphicFramePr>
      <xdr:xfrm>
        <a:off x="76200" y="20583525"/>
        <a:ext cx="85248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0.119</cdr:y>
    </cdr:from>
    <cdr:to>
      <cdr:x>0.6655</cdr:x>
      <cdr:y>0.183</cdr:y>
    </cdr:to>
    <cdr:sp>
      <cdr:nvSpPr>
        <cdr:cNvPr id="1" name="Text Box 1"/>
        <cdr:cNvSpPr txBox="1">
          <a:spLocks noChangeArrowheads="1"/>
        </cdr:cNvSpPr>
      </cdr:nvSpPr>
      <cdr:spPr>
        <a:xfrm>
          <a:off x="4162425" y="438150"/>
          <a:ext cx="2152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31 820 GW.h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0.128</cdr:y>
    </cdr:from>
    <cdr:to>
      <cdr:x>0.6325</cdr:x>
      <cdr:y>0.18625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457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19 753 GW.h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73</xdr:row>
      <xdr:rowOff>133350</xdr:rowOff>
    </xdr:from>
    <xdr:to>
      <xdr:col>9</xdr:col>
      <xdr:colOff>990600</xdr:colOff>
      <xdr:row>93</xdr:row>
      <xdr:rowOff>152400</xdr:rowOff>
    </xdr:to>
    <xdr:graphicFrame>
      <xdr:nvGraphicFramePr>
        <xdr:cNvPr id="1" name="Chart 11"/>
        <xdr:cNvGraphicFramePr/>
      </xdr:nvGraphicFramePr>
      <xdr:xfrm>
        <a:off x="152400" y="16354425"/>
        <a:ext cx="9372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101</xdr:row>
      <xdr:rowOff>161925</xdr:rowOff>
    </xdr:from>
    <xdr:ext cx="104775" cy="200025"/>
    <xdr:sp fLocksText="0">
      <xdr:nvSpPr>
        <xdr:cNvPr id="2" name="Text Box 16"/>
        <xdr:cNvSpPr txBox="1">
          <a:spLocks noChangeArrowheads="1"/>
        </xdr:cNvSpPr>
      </xdr:nvSpPr>
      <xdr:spPr>
        <a:xfrm>
          <a:off x="2428875" y="2091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134</xdr:row>
      <xdr:rowOff>9525</xdr:rowOff>
    </xdr:from>
    <xdr:to>
      <xdr:col>9</xdr:col>
      <xdr:colOff>1028700</xdr:colOff>
      <xdr:row>157</xdr:row>
      <xdr:rowOff>0</xdr:rowOff>
    </xdr:to>
    <xdr:graphicFrame>
      <xdr:nvGraphicFramePr>
        <xdr:cNvPr id="3" name="Chart 17"/>
        <xdr:cNvGraphicFramePr/>
      </xdr:nvGraphicFramePr>
      <xdr:xfrm>
        <a:off x="76200" y="26108025"/>
        <a:ext cx="94869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457200</xdr:colOff>
      <xdr:row>123</xdr:row>
      <xdr:rowOff>38100</xdr:rowOff>
    </xdr:from>
    <xdr:ext cx="104775" cy="200025"/>
    <xdr:sp fLocksText="0">
      <xdr:nvSpPr>
        <xdr:cNvPr id="4" name="Text Box 20"/>
        <xdr:cNvSpPr txBox="1">
          <a:spLocks noChangeArrowheads="1"/>
        </xdr:cNvSpPr>
      </xdr:nvSpPr>
      <xdr:spPr>
        <a:xfrm>
          <a:off x="2886075" y="24355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103</xdr:row>
      <xdr:rowOff>104775</xdr:rowOff>
    </xdr:from>
    <xdr:to>
      <xdr:col>9</xdr:col>
      <xdr:colOff>1019175</xdr:colOff>
      <xdr:row>125</xdr:row>
      <xdr:rowOff>152400</xdr:rowOff>
    </xdr:to>
    <xdr:graphicFrame>
      <xdr:nvGraphicFramePr>
        <xdr:cNvPr id="5" name="Chart 24"/>
        <xdr:cNvGraphicFramePr/>
      </xdr:nvGraphicFramePr>
      <xdr:xfrm>
        <a:off x="0" y="21183600"/>
        <a:ext cx="955357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0.109</cdr:y>
    </cdr:from>
    <cdr:to>
      <cdr:x>0.70975</cdr:x>
      <cdr:y>0.181</cdr:y>
    </cdr:to>
    <cdr:sp>
      <cdr:nvSpPr>
        <cdr:cNvPr id="1" name="Text Box 3"/>
        <cdr:cNvSpPr txBox="1">
          <a:spLocks noChangeArrowheads="1"/>
        </cdr:cNvSpPr>
      </cdr:nvSpPr>
      <cdr:spPr>
        <a:xfrm>
          <a:off x="3867150" y="400050"/>
          <a:ext cx="2924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730 X 10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miles  US $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0.10575</cdr:y>
    </cdr:from>
    <cdr:to>
      <cdr:x>0.65925</cdr:x>
      <cdr:y>0.16275</cdr:y>
    </cdr:to>
    <cdr:sp>
      <cdr:nvSpPr>
        <cdr:cNvPr id="1" name="Text Box 2"/>
        <cdr:cNvSpPr txBox="1">
          <a:spLocks noChangeArrowheads="1"/>
        </cdr:cNvSpPr>
      </cdr:nvSpPr>
      <cdr:spPr>
        <a:xfrm>
          <a:off x="4333875" y="371475"/>
          <a:ext cx="1971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130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 10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miles  US $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0.11125</cdr:y>
    </cdr:from>
    <cdr:to>
      <cdr:x>0.70875</cdr:x>
      <cdr:y>0.17725</cdr:y>
    </cdr:to>
    <cdr:sp>
      <cdr:nvSpPr>
        <cdr:cNvPr id="1" name="Text Box 3"/>
        <cdr:cNvSpPr txBox="1">
          <a:spLocks noChangeArrowheads="1"/>
        </cdr:cNvSpPr>
      </cdr:nvSpPr>
      <cdr:spPr>
        <a:xfrm>
          <a:off x="3800475" y="400050"/>
          <a:ext cx="2962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2 860 X 10</a:t>
          </a:r>
          <a:r>
            <a:rPr lang="en-US" cap="none" sz="1375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miles  US $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70</xdr:row>
      <xdr:rowOff>19050</xdr:rowOff>
    </xdr:from>
    <xdr:to>
      <xdr:col>9</xdr:col>
      <xdr:colOff>1009650</xdr:colOff>
      <xdr:row>92</xdr:row>
      <xdr:rowOff>152400</xdr:rowOff>
    </xdr:to>
    <xdr:graphicFrame>
      <xdr:nvGraphicFramePr>
        <xdr:cNvPr id="1" name="Chart 11"/>
        <xdr:cNvGraphicFramePr/>
      </xdr:nvGraphicFramePr>
      <xdr:xfrm>
        <a:off x="47625" y="15535275"/>
        <a:ext cx="95821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99</xdr:row>
      <xdr:rowOff>161925</xdr:rowOff>
    </xdr:from>
    <xdr:ext cx="76200" cy="209550"/>
    <xdr:sp fLocksText="0">
      <xdr:nvSpPr>
        <xdr:cNvPr id="2" name="Text Box 16"/>
        <xdr:cNvSpPr txBox="1">
          <a:spLocks noChangeArrowheads="1"/>
        </xdr:cNvSpPr>
      </xdr:nvSpPr>
      <xdr:spPr>
        <a:xfrm>
          <a:off x="2514600" y="20373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38100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2971800" y="2381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101</xdr:row>
      <xdr:rowOff>19050</xdr:rowOff>
    </xdr:from>
    <xdr:to>
      <xdr:col>9</xdr:col>
      <xdr:colOff>971550</xdr:colOff>
      <xdr:row>123</xdr:row>
      <xdr:rowOff>0</xdr:rowOff>
    </xdr:to>
    <xdr:graphicFrame>
      <xdr:nvGraphicFramePr>
        <xdr:cNvPr id="4" name="Chart 24"/>
        <xdr:cNvGraphicFramePr/>
      </xdr:nvGraphicFramePr>
      <xdr:xfrm>
        <a:off x="19050" y="20554950"/>
        <a:ext cx="95726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99</xdr:row>
      <xdr:rowOff>161925</xdr:rowOff>
    </xdr:from>
    <xdr:ext cx="76200" cy="209550"/>
    <xdr:sp fLocksText="0">
      <xdr:nvSpPr>
        <xdr:cNvPr id="5" name="Text Box 16"/>
        <xdr:cNvSpPr txBox="1">
          <a:spLocks noChangeArrowheads="1"/>
        </xdr:cNvSpPr>
      </xdr:nvSpPr>
      <xdr:spPr>
        <a:xfrm>
          <a:off x="2514600" y="20373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130</xdr:row>
      <xdr:rowOff>47625</xdr:rowOff>
    </xdr:from>
    <xdr:to>
      <xdr:col>9</xdr:col>
      <xdr:colOff>971550</xdr:colOff>
      <xdr:row>152</xdr:row>
      <xdr:rowOff>152400</xdr:rowOff>
    </xdr:to>
    <xdr:graphicFrame>
      <xdr:nvGraphicFramePr>
        <xdr:cNvPr id="6" name="Chart 17"/>
        <xdr:cNvGraphicFramePr/>
      </xdr:nvGraphicFramePr>
      <xdr:xfrm>
        <a:off x="38100" y="25279350"/>
        <a:ext cx="955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457200</xdr:colOff>
      <xdr:row>121</xdr:row>
      <xdr:rowOff>38100</xdr:rowOff>
    </xdr:from>
    <xdr:ext cx="76200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2971800" y="2381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71</xdr:row>
      <xdr:rowOff>9525</xdr:rowOff>
    </xdr:from>
    <xdr:to>
      <xdr:col>9</xdr:col>
      <xdr:colOff>1019175</xdr:colOff>
      <xdr:row>92</xdr:row>
      <xdr:rowOff>133350</xdr:rowOff>
    </xdr:to>
    <xdr:graphicFrame>
      <xdr:nvGraphicFramePr>
        <xdr:cNvPr id="1" name="Chart 11"/>
        <xdr:cNvGraphicFramePr/>
      </xdr:nvGraphicFramePr>
      <xdr:xfrm>
        <a:off x="38100" y="15754350"/>
        <a:ext cx="9163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100</xdr:row>
      <xdr:rowOff>161925</xdr:rowOff>
    </xdr:from>
    <xdr:ext cx="104775" cy="238125"/>
    <xdr:sp fLocksText="0">
      <xdr:nvSpPr>
        <xdr:cNvPr id="2" name="Text Box 16"/>
        <xdr:cNvSpPr txBox="1">
          <a:spLocks noChangeArrowheads="1"/>
        </xdr:cNvSpPr>
      </xdr:nvSpPr>
      <xdr:spPr>
        <a:xfrm>
          <a:off x="1990725" y="206025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134</xdr:row>
      <xdr:rowOff>19050</xdr:rowOff>
    </xdr:from>
    <xdr:to>
      <xdr:col>9</xdr:col>
      <xdr:colOff>1038225</xdr:colOff>
      <xdr:row>156</xdr:row>
      <xdr:rowOff>142875</xdr:rowOff>
    </xdr:to>
    <xdr:graphicFrame>
      <xdr:nvGraphicFramePr>
        <xdr:cNvPr id="3" name="Chart 17"/>
        <xdr:cNvGraphicFramePr/>
      </xdr:nvGraphicFramePr>
      <xdr:xfrm>
        <a:off x="38100" y="25965150"/>
        <a:ext cx="9182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457200</xdr:colOff>
      <xdr:row>122</xdr:row>
      <xdr:rowOff>28575</xdr:rowOff>
    </xdr:from>
    <xdr:ext cx="95250" cy="238125"/>
    <xdr:sp fLocksText="0">
      <xdr:nvSpPr>
        <xdr:cNvPr id="4" name="Text Box 20"/>
        <xdr:cNvSpPr txBox="1">
          <a:spLocks noChangeArrowheads="1"/>
        </xdr:cNvSpPr>
      </xdr:nvSpPr>
      <xdr:spPr>
        <a:xfrm>
          <a:off x="2447925" y="24031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103</xdr:row>
      <xdr:rowOff>161925</xdr:rowOff>
    </xdr:from>
    <xdr:to>
      <xdr:col>9</xdr:col>
      <xdr:colOff>962025</xdr:colOff>
      <xdr:row>125</xdr:row>
      <xdr:rowOff>66675</xdr:rowOff>
    </xdr:to>
    <xdr:graphicFrame>
      <xdr:nvGraphicFramePr>
        <xdr:cNvPr id="5" name="Chart 24"/>
        <xdr:cNvGraphicFramePr/>
      </xdr:nvGraphicFramePr>
      <xdr:xfrm>
        <a:off x="28575" y="21088350"/>
        <a:ext cx="91154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74</xdr:row>
      <xdr:rowOff>9525</xdr:rowOff>
    </xdr:from>
    <xdr:to>
      <xdr:col>8</xdr:col>
      <xdr:colOff>304800</xdr:colOff>
      <xdr:row>108</xdr:row>
      <xdr:rowOff>66675</xdr:rowOff>
    </xdr:to>
    <xdr:graphicFrame>
      <xdr:nvGraphicFramePr>
        <xdr:cNvPr id="1" name="Chart 1025"/>
        <xdr:cNvGraphicFramePr/>
      </xdr:nvGraphicFramePr>
      <xdr:xfrm>
        <a:off x="76200" y="16316325"/>
        <a:ext cx="90582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28</xdr:row>
      <xdr:rowOff>190500</xdr:rowOff>
    </xdr:from>
    <xdr:ext cx="104775" cy="200025"/>
    <xdr:sp fLocksText="0">
      <xdr:nvSpPr>
        <xdr:cNvPr id="1" name="Text Box 16"/>
        <xdr:cNvSpPr txBox="1">
          <a:spLocks noChangeArrowheads="1"/>
        </xdr:cNvSpPr>
      </xdr:nvSpPr>
      <xdr:spPr>
        <a:xfrm>
          <a:off x="18164175" y="7915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50</xdr:row>
      <xdr:rowOff>38100</xdr:rowOff>
    </xdr:from>
    <xdr:ext cx="104775" cy="200025"/>
    <xdr:sp fLocksText="0">
      <xdr:nvSpPr>
        <xdr:cNvPr id="2" name="Text Box 20"/>
        <xdr:cNvSpPr txBox="1">
          <a:spLocks noChangeArrowheads="1"/>
        </xdr:cNvSpPr>
      </xdr:nvSpPr>
      <xdr:spPr>
        <a:xfrm>
          <a:off x="18926175" y="130016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66675</xdr:colOff>
      <xdr:row>0</xdr:row>
      <xdr:rowOff>0</xdr:rowOff>
    </xdr:from>
    <xdr:to>
      <xdr:col>39</xdr:col>
      <xdr:colOff>571500</xdr:colOff>
      <xdr:row>21</xdr:row>
      <xdr:rowOff>238125</xdr:rowOff>
    </xdr:to>
    <xdr:graphicFrame>
      <xdr:nvGraphicFramePr>
        <xdr:cNvPr id="3" name="Chart 108"/>
        <xdr:cNvGraphicFramePr/>
      </xdr:nvGraphicFramePr>
      <xdr:xfrm>
        <a:off x="17468850" y="0"/>
        <a:ext cx="97059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91</xdr:row>
      <xdr:rowOff>142875</xdr:rowOff>
    </xdr:from>
    <xdr:to>
      <xdr:col>10</xdr:col>
      <xdr:colOff>609600</xdr:colOff>
      <xdr:row>114</xdr:row>
      <xdr:rowOff>142875</xdr:rowOff>
    </xdr:to>
    <xdr:graphicFrame>
      <xdr:nvGraphicFramePr>
        <xdr:cNvPr id="1" name="Chart 1"/>
        <xdr:cNvGraphicFramePr/>
      </xdr:nvGraphicFramePr>
      <xdr:xfrm>
        <a:off x="57150" y="17564100"/>
        <a:ext cx="813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70</xdr:row>
      <xdr:rowOff>95250</xdr:rowOff>
    </xdr:from>
    <xdr:to>
      <xdr:col>10</xdr:col>
      <xdr:colOff>638175</xdr:colOff>
      <xdr:row>90</xdr:row>
      <xdr:rowOff>95250</xdr:rowOff>
    </xdr:to>
    <xdr:graphicFrame>
      <xdr:nvGraphicFramePr>
        <xdr:cNvPr id="2" name="Chart 2"/>
        <xdr:cNvGraphicFramePr/>
      </xdr:nvGraphicFramePr>
      <xdr:xfrm>
        <a:off x="95250" y="14116050"/>
        <a:ext cx="8124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115</xdr:row>
      <xdr:rowOff>114300</xdr:rowOff>
    </xdr:from>
    <xdr:to>
      <xdr:col>10</xdr:col>
      <xdr:colOff>619125</xdr:colOff>
      <xdr:row>140</xdr:row>
      <xdr:rowOff>85725</xdr:rowOff>
    </xdr:to>
    <xdr:graphicFrame>
      <xdr:nvGraphicFramePr>
        <xdr:cNvPr id="3" name="Chart 4"/>
        <xdr:cNvGraphicFramePr/>
      </xdr:nvGraphicFramePr>
      <xdr:xfrm>
        <a:off x="76200" y="21421725"/>
        <a:ext cx="81248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65</xdr:row>
      <xdr:rowOff>123825</xdr:rowOff>
    </xdr:from>
    <xdr:to>
      <xdr:col>7</xdr:col>
      <xdr:colOff>190500</xdr:colOff>
      <xdr:row>100</xdr:row>
      <xdr:rowOff>142875</xdr:rowOff>
    </xdr:to>
    <xdr:graphicFrame>
      <xdr:nvGraphicFramePr>
        <xdr:cNvPr id="1" name="Chart 2049"/>
        <xdr:cNvGraphicFramePr/>
      </xdr:nvGraphicFramePr>
      <xdr:xfrm>
        <a:off x="447675" y="14535150"/>
        <a:ext cx="84201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28</xdr:row>
      <xdr:rowOff>190500</xdr:rowOff>
    </xdr:from>
    <xdr:ext cx="104775" cy="200025"/>
    <xdr:sp fLocksText="0">
      <xdr:nvSpPr>
        <xdr:cNvPr id="1" name="Text Box 16"/>
        <xdr:cNvSpPr txBox="1">
          <a:spLocks noChangeArrowheads="1"/>
        </xdr:cNvSpPr>
      </xdr:nvSpPr>
      <xdr:spPr>
        <a:xfrm>
          <a:off x="21202650" y="7915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50</xdr:row>
      <xdr:rowOff>28575</xdr:rowOff>
    </xdr:from>
    <xdr:ext cx="104775" cy="200025"/>
    <xdr:sp fLocksText="0">
      <xdr:nvSpPr>
        <xdr:cNvPr id="2" name="Text Box 20"/>
        <xdr:cNvSpPr txBox="1">
          <a:spLocks noChangeArrowheads="1"/>
        </xdr:cNvSpPr>
      </xdr:nvSpPr>
      <xdr:spPr>
        <a:xfrm>
          <a:off x="21964650" y="12992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295275</xdr:colOff>
      <xdr:row>38</xdr:row>
      <xdr:rowOff>171450</xdr:rowOff>
    </xdr:from>
    <xdr:to>
      <xdr:col>17</xdr:col>
      <xdr:colOff>600075</xdr:colOff>
      <xdr:row>75</xdr:row>
      <xdr:rowOff>28575</xdr:rowOff>
    </xdr:to>
    <xdr:graphicFrame>
      <xdr:nvGraphicFramePr>
        <xdr:cNvPr id="3" name="Chart 105"/>
        <xdr:cNvGraphicFramePr/>
      </xdr:nvGraphicFramePr>
      <xdr:xfrm>
        <a:off x="2314575" y="10277475"/>
        <a:ext cx="126492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65</xdr:row>
      <xdr:rowOff>114300</xdr:rowOff>
    </xdr:from>
    <xdr:to>
      <xdr:col>6</xdr:col>
      <xdr:colOff>1285875</xdr:colOff>
      <xdr:row>97</xdr:row>
      <xdr:rowOff>28575</xdr:rowOff>
    </xdr:to>
    <xdr:graphicFrame>
      <xdr:nvGraphicFramePr>
        <xdr:cNvPr id="1" name="Chart 1025"/>
        <xdr:cNvGraphicFramePr/>
      </xdr:nvGraphicFramePr>
      <xdr:xfrm>
        <a:off x="657225" y="14458950"/>
        <a:ext cx="79152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28</xdr:row>
      <xdr:rowOff>200025</xdr:rowOff>
    </xdr:from>
    <xdr:ext cx="104775" cy="200025"/>
    <xdr:sp fLocksText="0">
      <xdr:nvSpPr>
        <xdr:cNvPr id="1" name="Text Box 16"/>
        <xdr:cNvSpPr txBox="1">
          <a:spLocks noChangeArrowheads="1"/>
        </xdr:cNvSpPr>
      </xdr:nvSpPr>
      <xdr:spPr>
        <a:xfrm>
          <a:off x="19488150" y="8153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50</xdr:row>
      <xdr:rowOff>38100</xdr:rowOff>
    </xdr:from>
    <xdr:ext cx="104775" cy="200025"/>
    <xdr:sp fLocksText="0">
      <xdr:nvSpPr>
        <xdr:cNvPr id="2" name="Text Box 20"/>
        <xdr:cNvSpPr txBox="1">
          <a:spLocks noChangeArrowheads="1"/>
        </xdr:cNvSpPr>
      </xdr:nvSpPr>
      <xdr:spPr>
        <a:xfrm>
          <a:off x="20250150" y="132302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38</xdr:row>
      <xdr:rowOff>161925</xdr:rowOff>
    </xdr:from>
    <xdr:to>
      <xdr:col>17</xdr:col>
      <xdr:colOff>285750</xdr:colOff>
      <xdr:row>70</xdr:row>
      <xdr:rowOff>38100</xdr:rowOff>
    </xdr:to>
    <xdr:graphicFrame>
      <xdr:nvGraphicFramePr>
        <xdr:cNvPr id="3" name="Chart 105"/>
        <xdr:cNvGraphicFramePr/>
      </xdr:nvGraphicFramePr>
      <xdr:xfrm>
        <a:off x="1943100" y="10496550"/>
        <a:ext cx="116014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9525</xdr:rowOff>
    </xdr:from>
    <xdr:to>
      <xdr:col>6</xdr:col>
      <xdr:colOff>466725</xdr:colOff>
      <xdr:row>74</xdr:row>
      <xdr:rowOff>9525</xdr:rowOff>
    </xdr:to>
    <xdr:graphicFrame>
      <xdr:nvGraphicFramePr>
        <xdr:cNvPr id="1" name="Chart 1026"/>
        <xdr:cNvGraphicFramePr/>
      </xdr:nvGraphicFramePr>
      <xdr:xfrm>
        <a:off x="123825" y="8305800"/>
        <a:ext cx="8639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81</xdr:row>
      <xdr:rowOff>9525</xdr:rowOff>
    </xdr:from>
    <xdr:to>
      <xdr:col>6</xdr:col>
      <xdr:colOff>495300</xdr:colOff>
      <xdr:row>114</xdr:row>
      <xdr:rowOff>76200</xdr:rowOff>
    </xdr:to>
    <xdr:graphicFrame>
      <xdr:nvGraphicFramePr>
        <xdr:cNvPr id="2" name="Chart 1027"/>
        <xdr:cNvGraphicFramePr/>
      </xdr:nvGraphicFramePr>
      <xdr:xfrm>
        <a:off x="114300" y="14782800"/>
        <a:ext cx="867727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118</xdr:row>
      <xdr:rowOff>95250</xdr:rowOff>
    </xdr:from>
    <xdr:to>
      <xdr:col>6</xdr:col>
      <xdr:colOff>514350</xdr:colOff>
      <xdr:row>152</xdr:row>
      <xdr:rowOff>104775</xdr:rowOff>
    </xdr:to>
    <xdr:graphicFrame>
      <xdr:nvGraphicFramePr>
        <xdr:cNvPr id="3" name="Chart 1028"/>
        <xdr:cNvGraphicFramePr/>
      </xdr:nvGraphicFramePr>
      <xdr:xfrm>
        <a:off x="133350" y="20859750"/>
        <a:ext cx="86772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28</xdr:row>
      <xdr:rowOff>190500</xdr:rowOff>
    </xdr:from>
    <xdr:ext cx="104775" cy="219075"/>
    <xdr:sp fLocksText="0">
      <xdr:nvSpPr>
        <xdr:cNvPr id="1" name="Text Box 16"/>
        <xdr:cNvSpPr txBox="1">
          <a:spLocks noChangeArrowheads="1"/>
        </xdr:cNvSpPr>
      </xdr:nvSpPr>
      <xdr:spPr>
        <a:xfrm>
          <a:off x="16773525" y="8067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50</xdr:row>
      <xdr:rowOff>38100</xdr:rowOff>
    </xdr:from>
    <xdr:ext cx="104775" cy="219075"/>
    <xdr:sp fLocksText="0">
      <xdr:nvSpPr>
        <xdr:cNvPr id="2" name="Text Box 20"/>
        <xdr:cNvSpPr txBox="1">
          <a:spLocks noChangeArrowheads="1"/>
        </xdr:cNvSpPr>
      </xdr:nvSpPr>
      <xdr:spPr>
        <a:xfrm>
          <a:off x="17535525" y="13049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180975</xdr:colOff>
      <xdr:row>37</xdr:row>
      <xdr:rowOff>171450</xdr:rowOff>
    </xdr:from>
    <xdr:to>
      <xdr:col>17</xdr:col>
      <xdr:colOff>438150</xdr:colOff>
      <xdr:row>69</xdr:row>
      <xdr:rowOff>9525</xdr:rowOff>
    </xdr:to>
    <xdr:graphicFrame>
      <xdr:nvGraphicFramePr>
        <xdr:cNvPr id="3" name="Chart 106"/>
        <xdr:cNvGraphicFramePr/>
      </xdr:nvGraphicFramePr>
      <xdr:xfrm>
        <a:off x="1819275" y="10086975"/>
        <a:ext cx="109823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0.4595</cdr:x>
      <cdr:y>0.25475</cdr:y>
    </cdr:from>
    <cdr:to>
      <cdr:x>0.70625</cdr:x>
      <cdr:y>0.31125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81400" y="609600"/>
          <a:ext cx="1924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36 249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0.2405</cdr:y>
    </cdr:from>
    <cdr:to>
      <cdr:x>0.6335</cdr:x>
      <cdr:y>0.2965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619125"/>
          <a:ext cx="1638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38 806 GW.h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0.183</cdr:y>
    </cdr:from>
    <cdr:to>
      <cdr:x>0.58475</cdr:x>
      <cdr:y>0.2455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523875"/>
          <a:ext cx="1266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2 558 GW.h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71</xdr:row>
      <xdr:rowOff>161925</xdr:rowOff>
    </xdr:from>
    <xdr:to>
      <xdr:col>10</xdr:col>
      <xdr:colOff>104775</xdr:colOff>
      <xdr:row>87</xdr:row>
      <xdr:rowOff>0</xdr:rowOff>
    </xdr:to>
    <xdr:graphicFrame>
      <xdr:nvGraphicFramePr>
        <xdr:cNvPr id="1" name="Chart 11"/>
        <xdr:cNvGraphicFramePr/>
      </xdr:nvGraphicFramePr>
      <xdr:xfrm>
        <a:off x="123825" y="15878175"/>
        <a:ext cx="78105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733425</xdr:colOff>
      <xdr:row>101</xdr:row>
      <xdr:rowOff>161925</xdr:rowOff>
    </xdr:from>
    <xdr:ext cx="104775" cy="209550"/>
    <xdr:sp fLocksText="0">
      <xdr:nvSpPr>
        <xdr:cNvPr id="2" name="Text Box 16"/>
        <xdr:cNvSpPr txBox="1">
          <a:spLocks noChangeArrowheads="1"/>
        </xdr:cNvSpPr>
      </xdr:nvSpPr>
      <xdr:spPr>
        <a:xfrm>
          <a:off x="1905000" y="20735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108</xdr:row>
      <xdr:rowOff>142875</xdr:rowOff>
    </xdr:from>
    <xdr:to>
      <xdr:col>10</xdr:col>
      <xdr:colOff>133350</xdr:colOff>
      <xdr:row>125</xdr:row>
      <xdr:rowOff>0</xdr:rowOff>
    </xdr:to>
    <xdr:graphicFrame>
      <xdr:nvGraphicFramePr>
        <xdr:cNvPr id="3" name="Chart 17"/>
        <xdr:cNvGraphicFramePr/>
      </xdr:nvGraphicFramePr>
      <xdr:xfrm>
        <a:off x="142875" y="21850350"/>
        <a:ext cx="78200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457200</xdr:colOff>
      <xdr:row>123</xdr:row>
      <xdr:rowOff>28575</xdr:rowOff>
    </xdr:from>
    <xdr:ext cx="104775" cy="200025"/>
    <xdr:sp fLocksText="0">
      <xdr:nvSpPr>
        <xdr:cNvPr id="4" name="Text Box 20"/>
        <xdr:cNvSpPr txBox="1">
          <a:spLocks noChangeArrowheads="1"/>
        </xdr:cNvSpPr>
      </xdr:nvSpPr>
      <xdr:spPr>
        <a:xfrm>
          <a:off x="2409825" y="24164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161925</xdr:colOff>
      <xdr:row>89</xdr:row>
      <xdr:rowOff>95250</xdr:rowOff>
    </xdr:from>
    <xdr:to>
      <xdr:col>10</xdr:col>
      <xdr:colOff>76200</xdr:colOff>
      <xdr:row>107</xdr:row>
      <xdr:rowOff>66675</xdr:rowOff>
    </xdr:to>
    <xdr:graphicFrame>
      <xdr:nvGraphicFramePr>
        <xdr:cNvPr id="5" name="Chart 24"/>
        <xdr:cNvGraphicFramePr/>
      </xdr:nvGraphicFramePr>
      <xdr:xfrm>
        <a:off x="161925" y="18726150"/>
        <a:ext cx="77438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0.19475</cdr:y>
    </cdr:from>
    <cdr:to>
      <cdr:x>0.607</cdr:x>
      <cdr:y>0.26075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638175"/>
          <a:ext cx="1400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5 494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961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80</xdr:row>
      <xdr:rowOff>85725</xdr:rowOff>
    </xdr:from>
    <xdr:to>
      <xdr:col>9</xdr:col>
      <xdr:colOff>857250</xdr:colOff>
      <xdr:row>101</xdr:row>
      <xdr:rowOff>0</xdr:rowOff>
    </xdr:to>
    <xdr:graphicFrame>
      <xdr:nvGraphicFramePr>
        <xdr:cNvPr id="1" name="Chart 11"/>
        <xdr:cNvGraphicFramePr/>
      </xdr:nvGraphicFramePr>
      <xdr:xfrm>
        <a:off x="752475" y="17145000"/>
        <a:ext cx="8315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647700</xdr:colOff>
      <xdr:row>83</xdr:row>
      <xdr:rowOff>95250</xdr:rowOff>
    </xdr:from>
    <xdr:ext cx="1724025" cy="200025"/>
    <xdr:sp>
      <xdr:nvSpPr>
        <xdr:cNvPr id="2" name="Text Box 12"/>
        <xdr:cNvSpPr txBox="1">
          <a:spLocks noChangeArrowheads="1"/>
        </xdr:cNvSpPr>
      </xdr:nvSpPr>
      <xdr:spPr>
        <a:xfrm>
          <a:off x="4086225" y="17640300"/>
          <a:ext cx="1724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131</a:t>
          </a:r>
        </a:p>
      </xdr:txBody>
    </xdr:sp>
    <xdr:clientData/>
  </xdr:oneCellAnchor>
  <xdr:oneCellAnchor>
    <xdr:from>
      <xdr:col>1</xdr:col>
      <xdr:colOff>0</xdr:colOff>
      <xdr:row>100</xdr:row>
      <xdr:rowOff>161925</xdr:rowOff>
    </xdr:from>
    <xdr:ext cx="104775" cy="200025"/>
    <xdr:sp fLocksText="0">
      <xdr:nvSpPr>
        <xdr:cNvPr id="3" name="Text Box 16"/>
        <xdr:cNvSpPr txBox="1">
          <a:spLocks noChangeArrowheads="1"/>
        </xdr:cNvSpPr>
      </xdr:nvSpPr>
      <xdr:spPr>
        <a:xfrm>
          <a:off x="1171575" y="20459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514350</xdr:colOff>
      <xdr:row>136</xdr:row>
      <xdr:rowOff>142875</xdr:rowOff>
    </xdr:from>
    <xdr:to>
      <xdr:col>9</xdr:col>
      <xdr:colOff>923925</xdr:colOff>
      <xdr:row>157</xdr:row>
      <xdr:rowOff>114300</xdr:rowOff>
    </xdr:to>
    <xdr:graphicFrame>
      <xdr:nvGraphicFramePr>
        <xdr:cNvPr id="4" name="Chart 17"/>
        <xdr:cNvGraphicFramePr/>
      </xdr:nvGraphicFramePr>
      <xdr:xfrm>
        <a:off x="514350" y="26269950"/>
        <a:ext cx="8620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122</xdr:row>
      <xdr:rowOff>38100</xdr:rowOff>
    </xdr:from>
    <xdr:ext cx="104775" cy="200025"/>
    <xdr:sp fLocksText="0">
      <xdr:nvSpPr>
        <xdr:cNvPr id="5" name="Text Box 20"/>
        <xdr:cNvSpPr txBox="1">
          <a:spLocks noChangeArrowheads="1"/>
        </xdr:cNvSpPr>
      </xdr:nvSpPr>
      <xdr:spPr>
        <a:xfrm>
          <a:off x="1628775" y="238982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981075</xdr:colOff>
      <xdr:row>139</xdr:row>
      <xdr:rowOff>133350</xdr:rowOff>
    </xdr:from>
    <xdr:ext cx="781050" cy="171450"/>
    <xdr:sp>
      <xdr:nvSpPr>
        <xdr:cNvPr id="6" name="Text Box 22"/>
        <xdr:cNvSpPr txBox="1">
          <a:spLocks noChangeArrowheads="1"/>
        </xdr:cNvSpPr>
      </xdr:nvSpPr>
      <xdr:spPr>
        <a:xfrm>
          <a:off x="4419600" y="267462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261</a:t>
          </a:r>
        </a:p>
      </xdr:txBody>
    </xdr:sp>
    <xdr:clientData/>
  </xdr:oneCellAnchor>
  <xdr:twoCellAnchor>
    <xdr:from>
      <xdr:col>0</xdr:col>
      <xdr:colOff>142875</xdr:colOff>
      <xdr:row>107</xdr:row>
      <xdr:rowOff>76200</xdr:rowOff>
    </xdr:from>
    <xdr:to>
      <xdr:col>9</xdr:col>
      <xdr:colOff>847725</xdr:colOff>
      <xdr:row>127</xdr:row>
      <xdr:rowOff>142875</xdr:rowOff>
    </xdr:to>
    <xdr:graphicFrame>
      <xdr:nvGraphicFramePr>
        <xdr:cNvPr id="7" name="Chart 24"/>
        <xdr:cNvGraphicFramePr/>
      </xdr:nvGraphicFramePr>
      <xdr:xfrm>
        <a:off x="142875" y="21507450"/>
        <a:ext cx="89154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0.193</cdr:y>
    </cdr:from>
    <cdr:to>
      <cdr:x>0.647</cdr:x>
      <cdr:y>0.262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19550" y="628650"/>
          <a:ext cx="2038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12 067 GW.h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BOLETIN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RO-1"/>
      <sheetName val="RES"/>
      <sheetName val="X_DE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11.421875" defaultRowHeight="12.75"/>
  <cols>
    <col min="1" max="1" width="5.7109375" style="0" customWidth="1"/>
    <col min="2" max="2" width="21.8515625" style="0" customWidth="1"/>
    <col min="3" max="3" width="22.28125" style="0" customWidth="1"/>
    <col min="4" max="4" width="12.57421875" style="0" customWidth="1"/>
    <col min="5" max="5" width="5.7109375" style="0" customWidth="1"/>
    <col min="6" max="6" width="20.421875" style="0" customWidth="1"/>
    <col min="7" max="8" width="9.421875" style="0" customWidth="1"/>
    <col min="9" max="9" width="15.421875" style="0" customWidth="1"/>
    <col min="10" max="10" width="9.00390625" style="0" customWidth="1"/>
    <col min="11" max="12" width="0" style="0" hidden="1" customWidth="1"/>
  </cols>
  <sheetData>
    <row r="1" spans="1:11" ht="18">
      <c r="A1" s="620" t="s">
        <v>165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</row>
    <row r="2" spans="1:12" ht="13.5" thickBot="1">
      <c r="A2" s="621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1"/>
    </row>
    <row r="3" spans="1:12" ht="15">
      <c r="A3" s="621"/>
      <c r="B3" s="623"/>
      <c r="C3" s="624" t="s">
        <v>166</v>
      </c>
      <c r="D3" s="686" t="s">
        <v>141</v>
      </c>
      <c r="E3" s="687"/>
      <c r="F3" s="625" t="s">
        <v>167</v>
      </c>
      <c r="G3" s="688" t="s">
        <v>141</v>
      </c>
      <c r="H3" s="687"/>
      <c r="I3" s="688" t="s">
        <v>168</v>
      </c>
      <c r="J3" s="689"/>
      <c r="K3" s="690" t="s">
        <v>169</v>
      </c>
      <c r="L3" s="691"/>
    </row>
    <row r="4" spans="1:12" ht="16.5">
      <c r="A4" s="621"/>
      <c r="B4" s="626" t="s">
        <v>48</v>
      </c>
      <c r="C4" s="627" t="s">
        <v>170</v>
      </c>
      <c r="D4" s="692" t="s">
        <v>171</v>
      </c>
      <c r="E4" s="693"/>
      <c r="F4" s="628" t="s">
        <v>172</v>
      </c>
      <c r="G4" s="629" t="s">
        <v>171</v>
      </c>
      <c r="H4" s="630"/>
      <c r="I4" s="684" t="s">
        <v>173</v>
      </c>
      <c r="J4" s="685"/>
      <c r="K4" s="694" t="s">
        <v>174</v>
      </c>
      <c r="L4" s="695"/>
    </row>
    <row r="5" spans="1:12" ht="15">
      <c r="A5" s="621"/>
      <c r="B5" s="631"/>
      <c r="C5" s="632" t="s">
        <v>175</v>
      </c>
      <c r="D5" s="633"/>
      <c r="E5" s="630"/>
      <c r="F5" s="634" t="s">
        <v>176</v>
      </c>
      <c r="G5" s="627"/>
      <c r="H5" s="630"/>
      <c r="I5" s="684" t="s">
        <v>177</v>
      </c>
      <c r="J5" s="685"/>
      <c r="K5" s="635" t="s">
        <v>171</v>
      </c>
      <c r="L5" s="636"/>
    </row>
    <row r="6" spans="1:12" ht="14.25">
      <c r="A6" s="621"/>
      <c r="B6" s="637" t="s">
        <v>5</v>
      </c>
      <c r="C6" s="638">
        <v>415466</v>
      </c>
      <c r="D6" s="639">
        <f aca="true" t="shared" si="0" ref="D6:D30">C6/C$32</f>
        <v>0.01394289101700286</v>
      </c>
      <c r="E6" s="640"/>
      <c r="F6" s="641">
        <v>45.01696888978972</v>
      </c>
      <c r="G6" s="642">
        <f aca="true" t="shared" si="1" ref="G6:G30">F6/F$32</f>
        <v>0.0013095797390671477</v>
      </c>
      <c r="H6" s="640"/>
      <c r="I6" s="643">
        <f aca="true" t="shared" si="2" ref="I6:I30">F6*1000000/C6</f>
        <v>108.35295521123201</v>
      </c>
      <c r="J6" s="644"/>
      <c r="K6" s="645">
        <v>0.614</v>
      </c>
      <c r="L6" s="646"/>
    </row>
    <row r="7" spans="1:12" ht="14.25">
      <c r="A7" s="621"/>
      <c r="B7" s="637" t="s">
        <v>8</v>
      </c>
      <c r="C7" s="638">
        <v>1122792</v>
      </c>
      <c r="D7" s="639">
        <f t="shared" si="0"/>
        <v>0.037680499705782605</v>
      </c>
      <c r="E7" s="640"/>
      <c r="F7" s="641">
        <v>1630.5282027619814</v>
      </c>
      <c r="G7" s="642">
        <f t="shared" si="1"/>
        <v>0.04743337348061586</v>
      </c>
      <c r="H7" s="640"/>
      <c r="I7" s="643">
        <f t="shared" si="2"/>
        <v>1452.2086038749667</v>
      </c>
      <c r="J7" s="644"/>
      <c r="K7" s="645">
        <v>0.797</v>
      </c>
      <c r="L7" s="646"/>
    </row>
    <row r="8" spans="1:12" ht="14.25">
      <c r="A8" s="621"/>
      <c r="B8" s="637" t="s">
        <v>38</v>
      </c>
      <c r="C8" s="638">
        <v>449365</v>
      </c>
      <c r="D8" s="639">
        <f t="shared" si="0"/>
        <v>0.015080529385931676</v>
      </c>
      <c r="E8" s="640"/>
      <c r="F8" s="641">
        <v>110.9780707400142</v>
      </c>
      <c r="G8" s="642">
        <f t="shared" si="1"/>
        <v>0.0032284411080117513</v>
      </c>
      <c r="H8" s="640"/>
      <c r="I8" s="643">
        <f t="shared" si="2"/>
        <v>246.96643205415245</v>
      </c>
      <c r="J8" s="644"/>
      <c r="K8" s="645">
        <v>0.692</v>
      </c>
      <c r="L8" s="646"/>
    </row>
    <row r="9" spans="1:12" ht="14.25">
      <c r="A9" s="621"/>
      <c r="B9" s="637" t="s">
        <v>14</v>
      </c>
      <c r="C9" s="638">
        <v>1231553</v>
      </c>
      <c r="D9" s="639">
        <f t="shared" si="0"/>
        <v>0.041330480137154235</v>
      </c>
      <c r="E9" s="640"/>
      <c r="F9" s="641">
        <v>2573.9765908335944</v>
      </c>
      <c r="G9" s="642">
        <f t="shared" si="1"/>
        <v>0.07487904395431966</v>
      </c>
      <c r="H9" s="640"/>
      <c r="I9" s="643">
        <f t="shared" si="2"/>
        <v>2090.025025990432</v>
      </c>
      <c r="J9" s="644"/>
      <c r="K9" s="645">
        <v>0.966</v>
      </c>
      <c r="L9" s="646"/>
    </row>
    <row r="10" spans="1:12" ht="14.25">
      <c r="A10" s="621"/>
      <c r="B10" s="637" t="s">
        <v>15</v>
      </c>
      <c r="C10" s="638">
        <v>658400</v>
      </c>
      <c r="D10" s="639">
        <f t="shared" si="0"/>
        <v>0.022095669550804838</v>
      </c>
      <c r="E10" s="640"/>
      <c r="F10" s="641">
        <v>111.70542541358584</v>
      </c>
      <c r="G10" s="642">
        <f t="shared" si="1"/>
        <v>0.003249600438973309</v>
      </c>
      <c r="H10" s="640"/>
      <c r="I10" s="643">
        <f t="shared" si="2"/>
        <v>169.66194625392745</v>
      </c>
      <c r="J10" s="644"/>
      <c r="K10" s="645">
        <v>0.752</v>
      </c>
      <c r="L10" s="646"/>
    </row>
    <row r="11" spans="1:12" ht="14.25">
      <c r="A11" s="621"/>
      <c r="B11" s="637" t="s">
        <v>17</v>
      </c>
      <c r="C11" s="638">
        <v>1507486</v>
      </c>
      <c r="D11" s="639">
        <f t="shared" si="0"/>
        <v>0.0505906933603654</v>
      </c>
      <c r="E11" s="640"/>
      <c r="F11" s="641">
        <v>979.6950525976749</v>
      </c>
      <c r="G11" s="642">
        <f t="shared" si="1"/>
        <v>0.02850011502300931</v>
      </c>
      <c r="H11" s="640"/>
      <c r="I11" s="643">
        <f t="shared" si="2"/>
        <v>649.8866673373252</v>
      </c>
      <c r="J11" s="644"/>
      <c r="K11" s="645">
        <v>0.394</v>
      </c>
      <c r="L11" s="646"/>
    </row>
    <row r="12" spans="1:12" ht="14.25">
      <c r="A12" s="621"/>
      <c r="B12" s="637" t="s">
        <v>178</v>
      </c>
      <c r="C12" s="638">
        <v>955385</v>
      </c>
      <c r="D12" s="639">
        <f t="shared" si="0"/>
        <v>0.03206238039762406</v>
      </c>
      <c r="E12" s="640"/>
      <c r="F12" s="641">
        <v>1747.2174155019798</v>
      </c>
      <c r="G12" s="642">
        <f t="shared" si="1"/>
        <v>0.05082795629106931</v>
      </c>
      <c r="H12" s="640"/>
      <c r="I12" s="643">
        <f t="shared" si="2"/>
        <v>1828.809763081878</v>
      </c>
      <c r="J12" s="644"/>
      <c r="K12" s="647">
        <v>0.998</v>
      </c>
      <c r="L12" s="646"/>
    </row>
    <row r="13" spans="1:12" ht="14.25">
      <c r="A13" s="621"/>
      <c r="B13" s="637" t="s">
        <v>20</v>
      </c>
      <c r="C13" s="638">
        <v>1283540</v>
      </c>
      <c r="D13" s="639">
        <f t="shared" si="0"/>
        <v>0.043075145345139794</v>
      </c>
      <c r="E13" s="640"/>
      <c r="F13" s="641">
        <v>858.9836210521775</v>
      </c>
      <c r="G13" s="642">
        <f t="shared" si="1"/>
        <v>0.024988522640750344</v>
      </c>
      <c r="H13" s="640"/>
      <c r="I13" s="643">
        <f t="shared" si="2"/>
        <v>669.2301144118434</v>
      </c>
      <c r="J13" s="644"/>
      <c r="K13" s="645">
        <v>0.682</v>
      </c>
      <c r="L13" s="646"/>
    </row>
    <row r="14" spans="1:12" ht="14.25">
      <c r="A14" s="621"/>
      <c r="B14" s="637" t="s">
        <v>10</v>
      </c>
      <c r="C14" s="638">
        <v>479641</v>
      </c>
      <c r="D14" s="639">
        <f t="shared" si="0"/>
        <v>0.016096581164972028</v>
      </c>
      <c r="E14" s="640"/>
      <c r="F14" s="641">
        <v>277.1373907776429</v>
      </c>
      <c r="G14" s="642">
        <f t="shared" si="1"/>
        <v>0.00806214902626757</v>
      </c>
      <c r="H14" s="640"/>
      <c r="I14" s="643">
        <f t="shared" si="2"/>
        <v>577.8017116502612</v>
      </c>
      <c r="J14" s="644"/>
      <c r="K14" s="645">
        <v>0.705</v>
      </c>
      <c r="L14" s="646"/>
    </row>
    <row r="15" spans="1:12" ht="14.25">
      <c r="A15" s="621"/>
      <c r="B15" s="637" t="s">
        <v>21</v>
      </c>
      <c r="C15" s="638">
        <v>834054</v>
      </c>
      <c r="D15" s="639">
        <f t="shared" si="0"/>
        <v>0.027990555242294924</v>
      </c>
      <c r="E15" s="640"/>
      <c r="F15" s="641">
        <v>167.40388633484454</v>
      </c>
      <c r="G15" s="642">
        <f t="shared" si="1"/>
        <v>0.00486991335027302</v>
      </c>
      <c r="H15" s="640"/>
      <c r="I15" s="643">
        <f t="shared" si="2"/>
        <v>200.7110886523469</v>
      </c>
      <c r="J15" s="644"/>
      <c r="K15" s="645">
        <v>0.473</v>
      </c>
      <c r="L15" s="646"/>
    </row>
    <row r="16" spans="1:12" ht="14.25">
      <c r="A16" s="621"/>
      <c r="B16" s="637" t="s">
        <v>22</v>
      </c>
      <c r="C16" s="638">
        <v>755508</v>
      </c>
      <c r="D16" s="639">
        <f t="shared" si="0"/>
        <v>0.025354579451685087</v>
      </c>
      <c r="E16" s="640"/>
      <c r="F16" s="641">
        <v>2022.8857476041146</v>
      </c>
      <c r="G16" s="642">
        <f t="shared" si="1"/>
        <v>0.05884736922194014</v>
      </c>
      <c r="H16" s="640"/>
      <c r="I16" s="643">
        <f t="shared" si="2"/>
        <v>2677.5173096831727</v>
      </c>
      <c r="J16" s="644"/>
      <c r="K16" s="645">
        <v>0.889</v>
      </c>
      <c r="L16" s="646"/>
    </row>
    <row r="17" spans="1:12" ht="14.25">
      <c r="A17" s="621"/>
      <c r="B17" s="637" t="s">
        <v>12</v>
      </c>
      <c r="C17" s="638">
        <v>1311584</v>
      </c>
      <c r="D17" s="639">
        <f t="shared" si="0"/>
        <v>0.04401629199897147</v>
      </c>
      <c r="E17" s="640"/>
      <c r="F17" s="641">
        <v>927.6064784188111</v>
      </c>
      <c r="G17" s="642">
        <f t="shared" si="1"/>
        <v>0.026984816613013343</v>
      </c>
      <c r="H17" s="640"/>
      <c r="I17" s="643">
        <f t="shared" si="2"/>
        <v>707.2413802080622</v>
      </c>
      <c r="J17" s="644"/>
      <c r="K17" s="645">
        <v>0.868</v>
      </c>
      <c r="L17" s="646"/>
    </row>
    <row r="18" spans="1:12" ht="14.25">
      <c r="A18" s="621"/>
      <c r="B18" s="637" t="s">
        <v>23</v>
      </c>
      <c r="C18" s="638">
        <v>1769181</v>
      </c>
      <c r="D18" s="639">
        <f t="shared" si="0"/>
        <v>0.059373084373576024</v>
      </c>
      <c r="E18" s="640"/>
      <c r="F18" s="641">
        <v>1539.129365615155</v>
      </c>
      <c r="G18" s="642">
        <f t="shared" si="1"/>
        <v>0.04477450798492209</v>
      </c>
      <c r="H18" s="640"/>
      <c r="I18" s="643">
        <f t="shared" si="2"/>
        <v>869.9671574672998</v>
      </c>
      <c r="J18" s="644"/>
      <c r="K18" s="645">
        <v>0.773</v>
      </c>
      <c r="L18" s="646"/>
    </row>
    <row r="19" spans="1:12" ht="14.25">
      <c r="A19" s="621"/>
      <c r="B19" s="637" t="s">
        <v>24</v>
      </c>
      <c r="C19" s="638">
        <v>1218492</v>
      </c>
      <c r="D19" s="639">
        <f t="shared" si="0"/>
        <v>0.040892157628036586</v>
      </c>
      <c r="E19" s="640"/>
      <c r="F19" s="641">
        <v>627.8775653342352</v>
      </c>
      <c r="G19" s="642">
        <f t="shared" si="1"/>
        <v>0.01826546207918986</v>
      </c>
      <c r="H19" s="640"/>
      <c r="I19" s="643">
        <f t="shared" si="2"/>
        <v>515.290675141269</v>
      </c>
      <c r="J19" s="644"/>
      <c r="K19" s="645">
        <v>0.869</v>
      </c>
      <c r="L19" s="646"/>
    </row>
    <row r="20" spans="1:12" ht="14.25">
      <c r="A20" s="621"/>
      <c r="B20" s="637" t="s">
        <v>9</v>
      </c>
      <c r="C20" s="638">
        <v>9252401</v>
      </c>
      <c r="D20" s="639">
        <f t="shared" si="0"/>
        <v>0.310507282879004</v>
      </c>
      <c r="E20" s="640"/>
      <c r="F20" s="641">
        <v>14683.739629029258</v>
      </c>
      <c r="G20" s="642">
        <f t="shared" si="1"/>
        <v>0.4271617655775912</v>
      </c>
      <c r="H20" s="640"/>
      <c r="I20" s="643">
        <f t="shared" si="2"/>
        <v>1587.019372488207</v>
      </c>
      <c r="J20" s="644"/>
      <c r="K20" s="645">
        <v>0.992</v>
      </c>
      <c r="L20" s="646"/>
    </row>
    <row r="21" spans="1:12" ht="14.25">
      <c r="A21" s="621"/>
      <c r="B21" s="637" t="s">
        <v>25</v>
      </c>
      <c r="C21" s="638">
        <v>995355</v>
      </c>
      <c r="D21" s="639">
        <f t="shared" si="0"/>
        <v>0.033403759364734734</v>
      </c>
      <c r="E21" s="640"/>
      <c r="F21" s="641">
        <v>1081.6409916714074</v>
      </c>
      <c r="G21" s="642">
        <f t="shared" si="1"/>
        <v>0.031465804174981835</v>
      </c>
      <c r="H21" s="640"/>
      <c r="I21" s="643">
        <f t="shared" si="2"/>
        <v>1086.6886604994272</v>
      </c>
      <c r="J21" s="644"/>
      <c r="K21" s="645">
        <v>0.495</v>
      </c>
      <c r="L21" s="646"/>
    </row>
    <row r="22" spans="1:12" ht="14.25">
      <c r="A22" s="621"/>
      <c r="B22" s="637" t="s">
        <v>26</v>
      </c>
      <c r="C22" s="638">
        <v>124404</v>
      </c>
      <c r="D22" s="639">
        <f t="shared" si="0"/>
        <v>0.0041749539410667145</v>
      </c>
      <c r="E22" s="640"/>
      <c r="F22" s="641">
        <v>49.319899910311825</v>
      </c>
      <c r="G22" s="642">
        <f t="shared" si="1"/>
        <v>0.0014347554544040671</v>
      </c>
      <c r="H22" s="640"/>
      <c r="I22" s="643">
        <f t="shared" si="2"/>
        <v>396.4494703571575</v>
      </c>
      <c r="J22" s="644"/>
      <c r="K22" s="645">
        <v>0.635</v>
      </c>
      <c r="L22" s="646"/>
    </row>
    <row r="23" spans="1:12" ht="14.25">
      <c r="A23" s="621"/>
      <c r="B23" s="637" t="s">
        <v>13</v>
      </c>
      <c r="C23" s="638">
        <v>172995</v>
      </c>
      <c r="D23" s="639">
        <f t="shared" si="0"/>
        <v>0.005805650598331535</v>
      </c>
      <c r="E23" s="640"/>
      <c r="F23" s="641">
        <v>1858.6493123610687</v>
      </c>
      <c r="G23" s="642">
        <f t="shared" si="1"/>
        <v>0.05406959956495889</v>
      </c>
      <c r="H23" s="640"/>
      <c r="I23" s="643">
        <f t="shared" si="2"/>
        <v>10743.948162438617</v>
      </c>
      <c r="J23" s="644"/>
      <c r="K23" s="645">
        <v>0.869</v>
      </c>
      <c r="L23" s="646"/>
    </row>
    <row r="24" spans="1:12" ht="14.25">
      <c r="A24" s="621"/>
      <c r="B24" s="637" t="s">
        <v>27</v>
      </c>
      <c r="C24" s="638">
        <v>295315</v>
      </c>
      <c r="D24" s="639">
        <f t="shared" si="0"/>
        <v>0.009910666241488352</v>
      </c>
      <c r="E24" s="640"/>
      <c r="F24" s="641">
        <v>699.2352919655762</v>
      </c>
      <c r="G24" s="642">
        <f t="shared" si="1"/>
        <v>0.020341315592363452</v>
      </c>
      <c r="H24" s="640"/>
      <c r="I24" s="643">
        <f t="shared" si="2"/>
        <v>2367.7608383101983</v>
      </c>
      <c r="J24" s="644"/>
      <c r="K24" s="645">
        <v>0.718</v>
      </c>
      <c r="L24" s="646"/>
    </row>
    <row r="25" spans="1:12" ht="14.25">
      <c r="A25" s="621"/>
      <c r="B25" s="637" t="s">
        <v>28</v>
      </c>
      <c r="C25" s="638">
        <v>1784551</v>
      </c>
      <c r="D25" s="639">
        <f t="shared" si="0"/>
        <v>0.05988889610048348</v>
      </c>
      <c r="E25" s="640"/>
      <c r="F25" s="641">
        <v>1204.5360904627541</v>
      </c>
      <c r="G25" s="642">
        <f t="shared" si="1"/>
        <v>0.035040921189230786</v>
      </c>
      <c r="H25" s="640"/>
      <c r="I25" s="643">
        <f t="shared" si="2"/>
        <v>674.9799195779523</v>
      </c>
      <c r="J25" s="644"/>
      <c r="K25" s="645">
        <v>0.724</v>
      </c>
      <c r="L25" s="646"/>
    </row>
    <row r="26" spans="1:12" ht="14.25">
      <c r="A26" s="621"/>
      <c r="B26" s="637" t="s">
        <v>29</v>
      </c>
      <c r="C26" s="638">
        <v>1364752</v>
      </c>
      <c r="D26" s="639">
        <f t="shared" si="0"/>
        <v>0.045800591146415555</v>
      </c>
      <c r="E26" s="640"/>
      <c r="F26" s="641">
        <v>401.80996615476954</v>
      </c>
      <c r="G26" s="642">
        <f t="shared" si="1"/>
        <v>0.011688974260345864</v>
      </c>
      <c r="H26" s="640"/>
      <c r="I26" s="643">
        <f t="shared" si="2"/>
        <v>294.41976722127504</v>
      </c>
      <c r="J26" s="644"/>
      <c r="K26" s="645">
        <v>0.72</v>
      </c>
      <c r="L26" s="646"/>
    </row>
    <row r="27" spans="1:12" ht="14.25">
      <c r="A27" s="621"/>
      <c r="B27" s="637" t="s">
        <v>31</v>
      </c>
      <c r="C27" s="638">
        <v>794730</v>
      </c>
      <c r="D27" s="639">
        <f t="shared" si="0"/>
        <v>0.02667085580515056</v>
      </c>
      <c r="E27" s="640"/>
      <c r="F27" s="641">
        <v>205.55130792807557</v>
      </c>
      <c r="G27" s="642">
        <f t="shared" si="1"/>
        <v>0.005979652447511055</v>
      </c>
      <c r="H27" s="640"/>
      <c r="I27" s="643">
        <f t="shared" si="2"/>
        <v>258.6429453123395</v>
      </c>
      <c r="J27" s="644"/>
      <c r="K27" s="645">
        <v>0.523</v>
      </c>
      <c r="L27" s="646"/>
    </row>
    <row r="28" spans="1:12" ht="14.25">
      <c r="A28" s="621"/>
      <c r="B28" s="637" t="s">
        <v>32</v>
      </c>
      <c r="C28" s="638">
        <v>324498</v>
      </c>
      <c r="D28" s="639">
        <f t="shared" si="0"/>
        <v>0.010890037329734308</v>
      </c>
      <c r="E28" s="640"/>
      <c r="F28" s="641">
        <v>205.8002514066826</v>
      </c>
      <c r="G28" s="642">
        <f t="shared" si="1"/>
        <v>0.005986894413014215</v>
      </c>
      <c r="H28" s="640"/>
      <c r="I28" s="643">
        <f t="shared" si="2"/>
        <v>634.2111550970502</v>
      </c>
      <c r="J28" s="644"/>
      <c r="K28" s="645">
        <v>0.976</v>
      </c>
      <c r="L28" s="646"/>
    </row>
    <row r="29" spans="1:12" ht="14.25">
      <c r="A29" s="621"/>
      <c r="B29" s="637" t="s">
        <v>33</v>
      </c>
      <c r="C29" s="638">
        <v>224895</v>
      </c>
      <c r="D29" s="639">
        <f t="shared" si="0"/>
        <v>0.007547396117296862</v>
      </c>
      <c r="E29" s="640"/>
      <c r="F29" s="641">
        <v>151.92576125926797</v>
      </c>
      <c r="G29" s="642">
        <f t="shared" si="1"/>
        <v>0.0044196422747737624</v>
      </c>
      <c r="H29" s="640"/>
      <c r="I29" s="643">
        <f t="shared" si="2"/>
        <v>675.5408579971453</v>
      </c>
      <c r="J29" s="644"/>
      <c r="K29" s="645">
        <v>0.86</v>
      </c>
      <c r="L29" s="646"/>
    </row>
    <row r="30" spans="1:12" ht="14.25">
      <c r="A30" s="621"/>
      <c r="B30" s="637" t="s">
        <v>34</v>
      </c>
      <c r="C30" s="638">
        <v>471351</v>
      </c>
      <c r="D30" s="639">
        <f t="shared" si="0"/>
        <v>0.015818371716952325</v>
      </c>
      <c r="E30" s="640"/>
      <c r="F30" s="641">
        <v>212.77598500000002</v>
      </c>
      <c r="G30" s="642">
        <f t="shared" si="1"/>
        <v>0.006189824099402108</v>
      </c>
      <c r="H30" s="640"/>
      <c r="I30" s="643">
        <f t="shared" si="2"/>
        <v>451.4172771459062</v>
      </c>
      <c r="J30" s="644"/>
      <c r="K30" s="645">
        <v>0.687</v>
      </c>
      <c r="L30" s="646"/>
    </row>
    <row r="31" spans="1:12" ht="15" thickBot="1">
      <c r="A31" s="621"/>
      <c r="B31" s="648"/>
      <c r="C31" s="649"/>
      <c r="D31" s="650"/>
      <c r="E31" s="651"/>
      <c r="F31" s="652"/>
      <c r="G31" s="653"/>
      <c r="H31" s="651"/>
      <c r="I31" s="654"/>
      <c r="J31" s="655"/>
      <c r="K31" s="656"/>
      <c r="L31" s="657"/>
    </row>
    <row r="32" spans="1:14" ht="16.5" thickTop="1">
      <c r="A32" s="621"/>
      <c r="B32" s="658" t="s">
        <v>35</v>
      </c>
      <c r="C32" s="659">
        <f>SUM(C6:C30)</f>
        <v>29797694</v>
      </c>
      <c r="D32" s="660">
        <f>C32/C$32</f>
        <v>1</v>
      </c>
      <c r="E32" s="661"/>
      <c r="F32" s="662">
        <f>SUM(F6:F30)</f>
        <v>34375.126269024775</v>
      </c>
      <c r="G32" s="660">
        <f>F32/F$32</f>
        <v>1</v>
      </c>
      <c r="H32" s="661"/>
      <c r="I32" s="663">
        <f>F32*1000000/C32</f>
        <v>1153.6169969738187</v>
      </c>
      <c r="J32" s="664"/>
      <c r="K32" s="665">
        <v>0.795</v>
      </c>
      <c r="L32" s="646"/>
      <c r="N32" s="683"/>
    </row>
    <row r="33" spans="1:14" ht="13.5" thickBot="1">
      <c r="A33" s="621"/>
      <c r="B33" s="666"/>
      <c r="C33" s="667"/>
      <c r="D33" s="668"/>
      <c r="E33" s="669"/>
      <c r="F33" s="670"/>
      <c r="G33" s="667"/>
      <c r="H33" s="669"/>
      <c r="I33" s="667"/>
      <c r="J33" s="671"/>
      <c r="K33" s="672"/>
      <c r="L33" s="673"/>
      <c r="N33" s="683"/>
    </row>
    <row r="34" spans="1:10" ht="12.75">
      <c r="A34" s="621"/>
      <c r="B34" s="674"/>
      <c r="C34" s="621"/>
      <c r="D34" s="621"/>
      <c r="E34" s="621"/>
      <c r="F34" s="621"/>
      <c r="G34" s="621"/>
      <c r="H34" s="621"/>
      <c r="I34" s="621"/>
      <c r="J34" s="621"/>
    </row>
    <row r="35" spans="1:11" ht="12.75">
      <c r="A35" s="621"/>
      <c r="B35" s="675" t="s">
        <v>179</v>
      </c>
      <c r="C35" s="621"/>
      <c r="D35" s="621"/>
      <c r="E35" s="621"/>
      <c r="F35" s="621"/>
      <c r="G35" s="621"/>
      <c r="H35" s="621"/>
      <c r="I35" s="621"/>
      <c r="J35" s="621"/>
      <c r="K35" s="3"/>
    </row>
    <row r="36" spans="1:10" ht="12.75">
      <c r="A36" s="621"/>
      <c r="B36" s="676"/>
      <c r="C36" s="621"/>
      <c r="D36" s="621"/>
      <c r="E36" s="621"/>
      <c r="F36" s="621"/>
      <c r="G36" s="621"/>
      <c r="H36" s="621"/>
      <c r="I36" s="621"/>
      <c r="J36" s="621"/>
    </row>
    <row r="37" spans="1:10" ht="12.75">
      <c r="A37" s="621"/>
      <c r="B37" s="675"/>
      <c r="C37" s="621"/>
      <c r="D37" s="621"/>
      <c r="E37" s="621"/>
      <c r="F37" s="621"/>
      <c r="G37" s="621"/>
      <c r="H37" s="621"/>
      <c r="I37" s="621"/>
      <c r="J37" s="621"/>
    </row>
    <row r="38" spans="1:10" ht="12.75">
      <c r="A38" s="621"/>
      <c r="B38" s="621"/>
      <c r="C38" s="621"/>
      <c r="D38" s="621"/>
      <c r="E38" s="621"/>
      <c r="F38" s="621"/>
      <c r="G38" s="621"/>
      <c r="H38" s="621"/>
      <c r="I38" s="621"/>
      <c r="J38" s="621"/>
    </row>
  </sheetData>
  <sheetProtection/>
  <mergeCells count="8">
    <mergeCell ref="I5:J5"/>
    <mergeCell ref="D3:E3"/>
    <mergeCell ref="G3:H3"/>
    <mergeCell ref="I3:J3"/>
    <mergeCell ref="K3:L3"/>
    <mergeCell ref="D4:E4"/>
    <mergeCell ref="I4:J4"/>
    <mergeCell ref="K4:L4"/>
  </mergeCells>
  <printOptions/>
  <pageMargins left="0.7874015748031497" right="0.5905511811023623" top="0.7874015748031497" bottom="0.3937007874015748" header="0.31496062992125984" footer="0.31496062992125984"/>
  <pageSetup horizontalDpi="600" verticalDpi="600" orientation="portrait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Q108"/>
  <sheetViews>
    <sheetView view="pageBreakPreview" zoomScale="80" zoomScaleNormal="75" zoomScaleSheetLayoutView="80" zoomScalePageLayoutView="0" workbookViewId="0" topLeftCell="A1">
      <selection activeCell="M23" sqref="M23"/>
    </sheetView>
  </sheetViews>
  <sheetFormatPr defaultColWidth="11.421875" defaultRowHeight="12.75"/>
  <cols>
    <col min="1" max="1" width="24.57421875" style="291" customWidth="1"/>
    <col min="2" max="2" width="11.7109375" style="291" bestFit="1" customWidth="1"/>
    <col min="3" max="3" width="13.140625" style="291" bestFit="1" customWidth="1"/>
    <col min="4" max="4" width="12.7109375" style="291" customWidth="1"/>
    <col min="5" max="16" width="9.57421875" style="291" customWidth="1"/>
    <col min="17" max="20" width="7.7109375" style="291" customWidth="1"/>
    <col min="21" max="21" width="14.57421875" style="291" customWidth="1"/>
    <col min="22" max="22" width="9.57421875" style="291" customWidth="1"/>
    <col min="23" max="23" width="3.7109375" style="291" customWidth="1"/>
    <col min="24" max="24" width="13.00390625" style="291" customWidth="1"/>
    <col min="25" max="25" width="2.28125" style="291" customWidth="1"/>
    <col min="26" max="26" width="6.00390625" style="291" customWidth="1"/>
    <col min="27" max="27" width="4.00390625" style="291" customWidth="1"/>
    <col min="28" max="29" width="11.421875" style="291" customWidth="1"/>
    <col min="30" max="30" width="12.8515625" style="291" customWidth="1"/>
    <col min="31" max="31" width="11.421875" style="291" customWidth="1"/>
    <col min="32" max="32" width="11.57421875" style="291" bestFit="1" customWidth="1"/>
    <col min="33" max="36" width="11.421875" style="291" customWidth="1"/>
    <col min="37" max="37" width="4.7109375" style="291" customWidth="1"/>
    <col min="38" max="38" width="11.421875" style="291" customWidth="1"/>
    <col min="39" max="39" width="17.421875" style="291" customWidth="1"/>
    <col min="40" max="40" width="12.8515625" style="291" customWidth="1"/>
    <col min="41" max="41" width="12.57421875" style="291" bestFit="1" customWidth="1"/>
    <col min="42" max="42" width="11.421875" style="291" customWidth="1"/>
    <col min="43" max="43" width="30.8515625" style="291" customWidth="1"/>
    <col min="44" max="44" width="13.7109375" style="291" bestFit="1" customWidth="1"/>
    <col min="45" max="46" width="13.421875" style="291" bestFit="1" customWidth="1"/>
    <col min="47" max="53" width="11.421875" style="291" customWidth="1"/>
    <col min="54" max="54" width="16.28125" style="291" customWidth="1"/>
    <col min="55" max="56" width="11.421875" style="291" customWidth="1"/>
    <col min="57" max="57" width="13.57421875" style="291" customWidth="1"/>
    <col min="58" max="16384" width="11.421875" style="291" customWidth="1"/>
  </cols>
  <sheetData>
    <row r="1" spans="1:40" ht="20.25">
      <c r="A1" s="290" t="s">
        <v>119</v>
      </c>
      <c r="B1" s="290"/>
      <c r="C1" s="290"/>
      <c r="D1" s="290"/>
      <c r="E1" s="290"/>
      <c r="AN1" s="335"/>
    </row>
    <row r="2" ht="12.75">
      <c r="AN2" s="335"/>
    </row>
    <row r="3" spans="43:44" ht="13.5" thickBot="1">
      <c r="AQ3" s="448"/>
      <c r="AR3" s="370"/>
    </row>
    <row r="4" spans="1:60" ht="111.75" customHeight="1">
      <c r="A4" s="449" t="s">
        <v>120</v>
      </c>
      <c r="B4" s="450" t="s">
        <v>121</v>
      </c>
      <c r="C4" s="451" t="s">
        <v>122</v>
      </c>
      <c r="D4" s="451" t="s">
        <v>123</v>
      </c>
      <c r="E4" s="451" t="s">
        <v>124</v>
      </c>
      <c r="F4" s="452" t="s">
        <v>125</v>
      </c>
      <c r="G4" s="451" t="s">
        <v>126</v>
      </c>
      <c r="H4" s="451" t="s">
        <v>127</v>
      </c>
      <c r="I4" s="451" t="s">
        <v>128</v>
      </c>
      <c r="J4" s="451" t="s">
        <v>129</v>
      </c>
      <c r="K4" s="451" t="s">
        <v>130</v>
      </c>
      <c r="L4" s="451" t="s">
        <v>131</v>
      </c>
      <c r="M4" s="451" t="s">
        <v>132</v>
      </c>
      <c r="N4" s="451" t="s">
        <v>133</v>
      </c>
      <c r="O4" s="451" t="s">
        <v>134</v>
      </c>
      <c r="P4" s="451" t="s">
        <v>135</v>
      </c>
      <c r="Q4" s="452" t="s">
        <v>136</v>
      </c>
      <c r="R4" s="452" t="s">
        <v>137</v>
      </c>
      <c r="S4" s="452" t="s">
        <v>138</v>
      </c>
      <c r="T4" s="453" t="s">
        <v>139</v>
      </c>
      <c r="U4" s="454" t="s">
        <v>140</v>
      </c>
      <c r="V4" s="455" t="s">
        <v>141</v>
      </c>
      <c r="W4" s="456"/>
      <c r="X4" s="457"/>
      <c r="Y4" s="456"/>
      <c r="BG4" s="458"/>
      <c r="BH4" s="458"/>
    </row>
    <row r="5" spans="1:60" ht="18.75" customHeight="1">
      <c r="A5" s="459" t="s">
        <v>9</v>
      </c>
      <c r="B5" s="460">
        <v>1739909.1361654252</v>
      </c>
      <c r="C5" s="460">
        <v>88891.92759545396</v>
      </c>
      <c r="D5" s="460">
        <v>13196.984676286553</v>
      </c>
      <c r="E5" s="460">
        <v>6125.988890307752</v>
      </c>
      <c r="F5" s="460">
        <v>2552.9823777295364</v>
      </c>
      <c r="G5" s="460">
        <v>8876.99182735283</v>
      </c>
      <c r="H5" s="460">
        <v>2404.9946367002935</v>
      </c>
      <c r="I5" s="460">
        <v>5908.99739789173</v>
      </c>
      <c r="J5" s="460">
        <v>5979.998978419104</v>
      </c>
      <c r="K5" s="460">
        <v>1363.9982122334313</v>
      </c>
      <c r="L5" s="460">
        <v>95.99974460477588</v>
      </c>
      <c r="M5" s="460">
        <v>726.9986511490686</v>
      </c>
      <c r="N5" s="460">
        <v>2113.999872302388</v>
      </c>
      <c r="O5" s="460">
        <v>2240.999489209552</v>
      </c>
      <c r="P5" s="460">
        <v>1471.999489209552</v>
      </c>
      <c r="Q5" s="460">
        <v>187</v>
      </c>
      <c r="R5" s="460">
        <v>2</v>
      </c>
      <c r="S5" s="460">
        <v>52</v>
      </c>
      <c r="T5" s="460">
        <v>0</v>
      </c>
      <c r="U5" s="461">
        <f>SUM(B5:T5)</f>
        <v>1882102.9980042758</v>
      </c>
      <c r="V5" s="462">
        <f>+U5/$U$30</f>
        <v>0.3424980825168256</v>
      </c>
      <c r="W5" s="456"/>
      <c r="X5" s="463"/>
      <c r="Y5" s="456"/>
      <c r="AQ5" s="291" t="s">
        <v>121</v>
      </c>
      <c r="AR5" s="362">
        <v>5055346.427042065</v>
      </c>
      <c r="AS5" s="458"/>
      <c r="AT5" s="458"/>
      <c r="BA5" s="458"/>
      <c r="BB5" s="458"/>
      <c r="BC5" s="458"/>
      <c r="BD5" s="458"/>
      <c r="BE5" s="458"/>
      <c r="BF5" s="458"/>
      <c r="BG5" s="458"/>
      <c r="BH5" s="458"/>
    </row>
    <row r="6" spans="1:68" ht="18.75" customHeight="1">
      <c r="A6" s="459" t="s">
        <v>23</v>
      </c>
      <c r="B6" s="460">
        <v>300017.5208533264</v>
      </c>
      <c r="C6" s="460">
        <v>15715.853639698144</v>
      </c>
      <c r="D6" s="460">
        <v>1829.42930852448</v>
      </c>
      <c r="E6" s="460">
        <v>1855.13727742391</v>
      </c>
      <c r="F6" s="460">
        <v>1771.9889580049492</v>
      </c>
      <c r="G6" s="460">
        <v>711.9178158518949</v>
      </c>
      <c r="H6" s="460">
        <v>1111.0727856755723</v>
      </c>
      <c r="I6" s="460">
        <v>891.1170033795598</v>
      </c>
      <c r="J6" s="460">
        <v>628.8673468880369</v>
      </c>
      <c r="K6" s="460">
        <v>682.0391574801976</v>
      </c>
      <c r="L6" s="460">
        <v>16.390603530720185</v>
      </c>
      <c r="M6" s="460">
        <v>275.12759288817284</v>
      </c>
      <c r="N6" s="460">
        <v>257.12759288817284</v>
      </c>
      <c r="O6" s="460">
        <v>205.88254413400227</v>
      </c>
      <c r="P6" s="460">
        <v>121.39244662566112</v>
      </c>
      <c r="Q6" s="460">
        <v>30.65914345809031</v>
      </c>
      <c r="R6" s="460">
        <v>1</v>
      </c>
      <c r="S6" s="460">
        <v>4.073238162010034</v>
      </c>
      <c r="T6" s="460">
        <v>0</v>
      </c>
      <c r="U6" s="461">
        <f aca="true" t="shared" si="0" ref="U6:U29">SUM(B6:T6)</f>
        <v>326126.5973079401</v>
      </c>
      <c r="V6" s="462">
        <f>+U6/$U$30</f>
        <v>0.059347301584529256</v>
      </c>
      <c r="W6" s="464"/>
      <c r="X6" s="463"/>
      <c r="Y6" s="464"/>
      <c r="AQ6" s="291" t="s">
        <v>122</v>
      </c>
      <c r="AR6" s="362">
        <v>223845.83908186233</v>
      </c>
      <c r="AS6" s="465">
        <f>+AR6/$AR$17</f>
        <v>0.5088844501562464</v>
      </c>
      <c r="AT6" s="466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</row>
    <row r="7" spans="1:68" ht="18.75" customHeight="1">
      <c r="A7" s="459" t="s">
        <v>14</v>
      </c>
      <c r="B7" s="460">
        <v>304146</v>
      </c>
      <c r="C7" s="460">
        <v>5233</v>
      </c>
      <c r="D7" s="460">
        <v>2618</v>
      </c>
      <c r="E7" s="460">
        <v>1668</v>
      </c>
      <c r="F7" s="460">
        <v>991</v>
      </c>
      <c r="G7" s="460">
        <v>4272</v>
      </c>
      <c r="H7" s="460">
        <v>766</v>
      </c>
      <c r="I7" s="460">
        <v>909</v>
      </c>
      <c r="J7" s="460">
        <v>440</v>
      </c>
      <c r="K7" s="460">
        <v>734</v>
      </c>
      <c r="L7" s="460">
        <v>62</v>
      </c>
      <c r="M7" s="460">
        <v>208</v>
      </c>
      <c r="N7" s="460">
        <v>24</v>
      </c>
      <c r="O7" s="460">
        <v>205</v>
      </c>
      <c r="P7" s="460">
        <v>140</v>
      </c>
      <c r="Q7" s="460">
        <v>45</v>
      </c>
      <c r="R7" s="460">
        <v>0</v>
      </c>
      <c r="S7" s="460">
        <v>6</v>
      </c>
      <c r="T7" s="460">
        <v>0</v>
      </c>
      <c r="U7" s="461">
        <f t="shared" si="0"/>
        <v>322467</v>
      </c>
      <c r="V7" s="462">
        <f aca="true" t="shared" si="1" ref="V7:V30">+U7/$U$30</f>
        <v>0.05868134171831455</v>
      </c>
      <c r="W7" s="375"/>
      <c r="X7" s="463"/>
      <c r="Y7" s="375"/>
      <c r="AM7" s="358"/>
      <c r="AN7" s="362"/>
      <c r="AQ7" s="291" t="s">
        <v>123</v>
      </c>
      <c r="AR7" s="362">
        <v>41596.86686362111</v>
      </c>
      <c r="AS7" s="465">
        <f aca="true" t="shared" si="2" ref="AS7:AS16">+AR7/$AR$17</f>
        <v>0.09456507571880794</v>
      </c>
      <c r="AT7" s="466"/>
      <c r="BA7" s="458"/>
      <c r="BB7" s="458"/>
      <c r="BC7" s="458"/>
      <c r="BD7" s="458"/>
      <c r="BE7" s="458"/>
      <c r="BF7" s="458"/>
      <c r="BI7" s="458"/>
      <c r="BJ7" s="458"/>
      <c r="BK7" s="458"/>
      <c r="BL7" s="458"/>
      <c r="BM7" s="458"/>
      <c r="BN7" s="458"/>
      <c r="BO7" s="458"/>
      <c r="BP7" s="458"/>
    </row>
    <row r="8" spans="1:68" ht="18.75" customHeight="1">
      <c r="A8" s="459" t="s">
        <v>28</v>
      </c>
      <c r="B8" s="460">
        <v>297665.58230038657</v>
      </c>
      <c r="C8" s="460">
        <v>12169.570804468236</v>
      </c>
      <c r="D8" s="460">
        <v>1432.7140127179578</v>
      </c>
      <c r="E8" s="460">
        <v>2155.5707197183024</v>
      </c>
      <c r="F8" s="460">
        <v>2797.441596360674</v>
      </c>
      <c r="G8" s="460">
        <v>1122.7758801690625</v>
      </c>
      <c r="H8" s="460">
        <v>964.8074126118836</v>
      </c>
      <c r="I8" s="460">
        <v>863.8275694265983</v>
      </c>
      <c r="J8" s="460">
        <v>785.843136075586</v>
      </c>
      <c r="K8" s="460">
        <v>630.8740698011384</v>
      </c>
      <c r="L8" s="460">
        <v>10.997804703347896</v>
      </c>
      <c r="M8" s="460">
        <v>231.9540983427287</v>
      </c>
      <c r="N8" s="460">
        <v>376.9247611965597</v>
      </c>
      <c r="O8" s="460">
        <v>187.9624803844913</v>
      </c>
      <c r="P8" s="460">
        <v>148.97026370898513</v>
      </c>
      <c r="Q8" s="460">
        <v>54.989223089162394</v>
      </c>
      <c r="R8" s="460">
        <v>96</v>
      </c>
      <c r="S8" s="460">
        <v>81.98363506132068</v>
      </c>
      <c r="T8" s="460">
        <v>0</v>
      </c>
      <c r="U8" s="461">
        <f t="shared" si="0"/>
        <v>321778.78976822266</v>
      </c>
      <c r="V8" s="462">
        <f t="shared" si="1"/>
        <v>0.05855610378765819</v>
      </c>
      <c r="W8" s="378"/>
      <c r="X8" s="463"/>
      <c r="Y8" s="378"/>
      <c r="AM8" s="358"/>
      <c r="AN8" s="362"/>
      <c r="AQ8" s="291" t="s">
        <v>124</v>
      </c>
      <c r="AR8" s="362">
        <v>32511.86311304805</v>
      </c>
      <c r="AS8" s="465">
        <f t="shared" si="2"/>
        <v>0.07391149932337154</v>
      </c>
      <c r="AT8" s="466"/>
      <c r="BA8" s="458"/>
      <c r="BB8" s="458"/>
      <c r="BC8" s="458"/>
      <c r="BD8" s="458"/>
      <c r="BE8" s="458"/>
      <c r="BF8" s="458"/>
      <c r="BI8" s="458"/>
      <c r="BJ8" s="458"/>
      <c r="BK8" s="458"/>
      <c r="BL8" s="458"/>
      <c r="BM8" s="458"/>
      <c r="BN8" s="458"/>
      <c r="BO8" s="458"/>
      <c r="BP8" s="458"/>
    </row>
    <row r="9" spans="1:68" ht="18.75" customHeight="1">
      <c r="A9" s="459" t="s">
        <v>40</v>
      </c>
      <c r="B9" s="460">
        <v>225143</v>
      </c>
      <c r="C9" s="460">
        <v>20279</v>
      </c>
      <c r="D9" s="460">
        <v>2385</v>
      </c>
      <c r="E9" s="460">
        <v>3727</v>
      </c>
      <c r="F9" s="460">
        <v>3419</v>
      </c>
      <c r="G9" s="460">
        <v>840</v>
      </c>
      <c r="H9" s="460">
        <v>1915</v>
      </c>
      <c r="I9" s="460">
        <v>1292</v>
      </c>
      <c r="J9" s="460">
        <v>1299</v>
      </c>
      <c r="K9" s="460">
        <v>776</v>
      </c>
      <c r="L9" s="460">
        <v>0</v>
      </c>
      <c r="M9" s="460">
        <v>114</v>
      </c>
      <c r="N9" s="460">
        <v>306</v>
      </c>
      <c r="O9" s="460">
        <v>297</v>
      </c>
      <c r="P9" s="460">
        <v>107</v>
      </c>
      <c r="Q9" s="460">
        <v>28</v>
      </c>
      <c r="R9" s="460">
        <v>11</v>
      </c>
      <c r="S9" s="460">
        <v>20</v>
      </c>
      <c r="T9" s="460">
        <v>0</v>
      </c>
      <c r="U9" s="461">
        <f t="shared" si="0"/>
        <v>261958</v>
      </c>
      <c r="V9" s="462">
        <f t="shared" si="1"/>
        <v>0.04767013962311258</v>
      </c>
      <c r="W9" s="378"/>
      <c r="X9" s="463"/>
      <c r="Y9" s="378"/>
      <c r="AM9" s="358"/>
      <c r="AN9" s="362"/>
      <c r="AQ9" s="291" t="s">
        <v>125</v>
      </c>
      <c r="AR9" s="362">
        <v>25488.161250604993</v>
      </c>
      <c r="AS9" s="465">
        <f t="shared" si="2"/>
        <v>0.05794402512331012</v>
      </c>
      <c r="AT9" s="466"/>
      <c r="BA9" s="458"/>
      <c r="BB9" s="458"/>
      <c r="BC9" s="458"/>
      <c r="BD9" s="458"/>
      <c r="BE9" s="458"/>
      <c r="BF9" s="458"/>
      <c r="BI9" s="458"/>
      <c r="BJ9" s="458"/>
      <c r="BK9" s="458"/>
      <c r="BL9" s="458"/>
      <c r="BM9" s="458"/>
      <c r="BN9" s="458"/>
      <c r="BO9" s="458"/>
      <c r="BP9" s="458"/>
    </row>
    <row r="10" spans="1:68" ht="18.75" customHeight="1">
      <c r="A10" s="459" t="s">
        <v>20</v>
      </c>
      <c r="B10" s="460">
        <v>221010</v>
      </c>
      <c r="C10" s="460">
        <v>9484</v>
      </c>
      <c r="D10" s="460">
        <v>1774</v>
      </c>
      <c r="E10" s="460">
        <v>3402</v>
      </c>
      <c r="F10" s="460">
        <v>2216</v>
      </c>
      <c r="G10" s="460">
        <v>861</v>
      </c>
      <c r="H10" s="460">
        <v>1427</v>
      </c>
      <c r="I10" s="460">
        <v>771</v>
      </c>
      <c r="J10" s="460">
        <v>581</v>
      </c>
      <c r="K10" s="460">
        <v>477</v>
      </c>
      <c r="L10" s="460">
        <v>1508</v>
      </c>
      <c r="M10" s="460">
        <v>1231</v>
      </c>
      <c r="N10" s="460">
        <v>67</v>
      </c>
      <c r="O10" s="460">
        <v>124</v>
      </c>
      <c r="P10" s="460">
        <v>83</v>
      </c>
      <c r="Q10" s="460">
        <v>62</v>
      </c>
      <c r="R10" s="460">
        <v>0</v>
      </c>
      <c r="S10" s="460">
        <v>3</v>
      </c>
      <c r="T10" s="460">
        <v>7</v>
      </c>
      <c r="U10" s="461">
        <f t="shared" si="0"/>
        <v>245088</v>
      </c>
      <c r="V10" s="462">
        <f t="shared" si="1"/>
        <v>0.04460019995552499</v>
      </c>
      <c r="W10" s="375"/>
      <c r="X10" s="463"/>
      <c r="Y10" s="375"/>
      <c r="AM10" s="358"/>
      <c r="AN10" s="362"/>
      <c r="AQ10" s="291" t="s">
        <v>126</v>
      </c>
      <c r="AR10" s="362">
        <v>22531.346786983446</v>
      </c>
      <c r="AS10" s="465">
        <f t="shared" si="2"/>
        <v>0.0512220913643189</v>
      </c>
      <c r="AT10" s="466"/>
      <c r="BA10" s="458"/>
      <c r="BB10" s="458"/>
      <c r="BC10" s="458"/>
      <c r="BD10" s="458"/>
      <c r="BE10" s="458"/>
      <c r="BF10" s="458"/>
      <c r="BI10" s="458"/>
      <c r="BJ10" s="458"/>
      <c r="BK10" s="458"/>
      <c r="BL10" s="458"/>
      <c r="BM10" s="458"/>
      <c r="BN10" s="458"/>
      <c r="BO10" s="458"/>
      <c r="BP10" s="458"/>
    </row>
    <row r="11" spans="1:68" ht="18.75" customHeight="1">
      <c r="A11" s="459" t="s">
        <v>24</v>
      </c>
      <c r="B11" s="460">
        <v>218477.36423654263</v>
      </c>
      <c r="C11" s="460">
        <v>10330.58088513984</v>
      </c>
      <c r="D11" s="460">
        <v>1253.629364218914</v>
      </c>
      <c r="E11" s="460">
        <v>1551.6980370380165</v>
      </c>
      <c r="F11" s="460">
        <v>1899.5804444209396</v>
      </c>
      <c r="G11" s="460">
        <v>1123.6518761403602</v>
      </c>
      <c r="H11" s="460">
        <v>648.9829001066539</v>
      </c>
      <c r="I11" s="460">
        <v>1519.8388996130486</v>
      </c>
      <c r="J11" s="460">
        <v>286.8141135820751</v>
      </c>
      <c r="K11" s="460">
        <v>756.2921701880107</v>
      </c>
      <c r="L11" s="460">
        <v>562.3418480224943</v>
      </c>
      <c r="M11" s="460">
        <v>211.26852121180067</v>
      </c>
      <c r="N11" s="460">
        <v>181.60030321460366</v>
      </c>
      <c r="O11" s="460">
        <v>368.3597059523495</v>
      </c>
      <c r="P11" s="460">
        <v>66.97283408696265</v>
      </c>
      <c r="Q11" s="460">
        <v>10.318199046284299</v>
      </c>
      <c r="R11" s="460">
        <v>17</v>
      </c>
      <c r="S11" s="460">
        <v>1.0318199046284298</v>
      </c>
      <c r="T11" s="460">
        <v>53.65463504067836</v>
      </c>
      <c r="U11" s="461">
        <f t="shared" si="0"/>
        <v>239320.9807934703</v>
      </c>
      <c r="V11" s="462">
        <f t="shared" si="1"/>
        <v>0.043550739313802114</v>
      </c>
      <c r="W11" s="378"/>
      <c r="X11" s="463"/>
      <c r="Y11" s="378"/>
      <c r="AM11" s="358"/>
      <c r="AN11" s="362"/>
      <c r="AQ11" s="291" t="s">
        <v>127</v>
      </c>
      <c r="AR11" s="362">
        <v>19335.225013524585</v>
      </c>
      <c r="AS11" s="465">
        <f t="shared" si="2"/>
        <v>0.043956123508985166</v>
      </c>
      <c r="AT11" s="466"/>
      <c r="BA11" s="458"/>
      <c r="BB11" s="458"/>
      <c r="BC11" s="458"/>
      <c r="BD11" s="458"/>
      <c r="BE11" s="458"/>
      <c r="BF11" s="458"/>
      <c r="BI11" s="458"/>
      <c r="BJ11" s="458"/>
      <c r="BK11" s="458"/>
      <c r="BL11" s="458"/>
      <c r="BM11" s="458"/>
      <c r="BN11" s="458"/>
      <c r="BO11" s="458"/>
      <c r="BP11" s="458"/>
    </row>
    <row r="12" spans="1:68" ht="18.75" customHeight="1">
      <c r="A12" s="459" t="s">
        <v>8</v>
      </c>
      <c r="B12" s="460">
        <v>196149.86553859973</v>
      </c>
      <c r="C12" s="460">
        <v>6211.96549998094</v>
      </c>
      <c r="D12" s="460">
        <v>1336.3703460609645</v>
      </c>
      <c r="E12" s="460">
        <v>1407.4698400385857</v>
      </c>
      <c r="F12" s="460">
        <v>1285.5403135581842</v>
      </c>
      <c r="G12" s="460">
        <v>316.49470524569347</v>
      </c>
      <c r="H12" s="460">
        <v>1205.2699305358733</v>
      </c>
      <c r="I12" s="460">
        <v>654.5753157874674</v>
      </c>
      <c r="J12" s="460">
        <v>532.6457893070659</v>
      </c>
      <c r="K12" s="460">
        <v>593.1105525472666</v>
      </c>
      <c r="L12" s="460">
        <v>2.048825441340023</v>
      </c>
      <c r="M12" s="460">
        <v>67.58682684355074</v>
      </c>
      <c r="N12" s="460">
        <v>556.2561073238162</v>
      </c>
      <c r="O12" s="460">
        <v>128.05159008375142</v>
      </c>
      <c r="P12" s="460">
        <v>427.1312790780547</v>
      </c>
      <c r="Q12" s="460">
        <v>37.78120706144037</v>
      </c>
      <c r="R12" s="460">
        <v>108</v>
      </c>
      <c r="S12" s="460">
        <v>26.634730737420295</v>
      </c>
      <c r="T12" s="460">
        <v>0</v>
      </c>
      <c r="U12" s="461">
        <f t="shared" si="0"/>
        <v>211046.7983982311</v>
      </c>
      <c r="V12" s="462">
        <f t="shared" si="1"/>
        <v>0.038405509076472444</v>
      </c>
      <c r="W12" s="375"/>
      <c r="X12" s="375"/>
      <c r="Y12" s="375"/>
      <c r="AM12" s="358"/>
      <c r="AN12" s="362"/>
      <c r="AQ12" s="291" t="s">
        <v>128</v>
      </c>
      <c r="AR12" s="362">
        <v>17763.049743618332</v>
      </c>
      <c r="AS12" s="465">
        <f t="shared" si="2"/>
        <v>0.04038198717007871</v>
      </c>
      <c r="AT12" s="466"/>
      <c r="BA12" s="458"/>
      <c r="BB12" s="458"/>
      <c r="BC12" s="458"/>
      <c r="BD12" s="458"/>
      <c r="BE12" s="458"/>
      <c r="BF12" s="458"/>
      <c r="BI12" s="458"/>
      <c r="BJ12" s="458"/>
      <c r="BK12" s="458"/>
      <c r="BL12" s="458"/>
      <c r="BM12" s="458"/>
      <c r="BN12" s="458"/>
      <c r="BO12" s="458"/>
      <c r="BP12" s="458"/>
    </row>
    <row r="13" spans="1:68" ht="18.75" customHeight="1">
      <c r="A13" s="459" t="s">
        <v>29</v>
      </c>
      <c r="B13" s="460">
        <v>185084</v>
      </c>
      <c r="C13" s="460">
        <v>5186</v>
      </c>
      <c r="D13" s="460">
        <v>913</v>
      </c>
      <c r="E13" s="460">
        <v>1439</v>
      </c>
      <c r="F13" s="460">
        <v>725</v>
      </c>
      <c r="G13" s="460">
        <v>558</v>
      </c>
      <c r="H13" s="460">
        <v>713</v>
      </c>
      <c r="I13" s="460">
        <v>313</v>
      </c>
      <c r="J13" s="460">
        <v>523</v>
      </c>
      <c r="K13" s="460">
        <v>260</v>
      </c>
      <c r="L13" s="460">
        <v>1640</v>
      </c>
      <c r="M13" s="460">
        <v>31</v>
      </c>
      <c r="N13" s="460">
        <v>39</v>
      </c>
      <c r="O13" s="460">
        <v>104</v>
      </c>
      <c r="P13" s="460">
        <v>86</v>
      </c>
      <c r="Q13" s="460">
        <v>174</v>
      </c>
      <c r="R13" s="460">
        <v>0</v>
      </c>
      <c r="S13" s="460">
        <v>4</v>
      </c>
      <c r="T13" s="460">
        <v>14</v>
      </c>
      <c r="U13" s="461">
        <f t="shared" si="0"/>
        <v>197806</v>
      </c>
      <c r="V13" s="462">
        <f t="shared" si="1"/>
        <v>0.03599599797787969</v>
      </c>
      <c r="W13" s="378"/>
      <c r="X13" s="378"/>
      <c r="Y13" s="378"/>
      <c r="AM13" s="358"/>
      <c r="AN13" s="362"/>
      <c r="AQ13" s="291" t="s">
        <v>129</v>
      </c>
      <c r="AR13" s="362">
        <v>17496.774855921594</v>
      </c>
      <c r="AS13" s="465">
        <f t="shared" si="2"/>
        <v>0.039776645787045824</v>
      </c>
      <c r="AT13" s="466"/>
      <c r="BA13" s="458"/>
      <c r="BB13" s="458"/>
      <c r="BC13" s="458"/>
      <c r="BD13" s="458"/>
      <c r="BE13" s="458"/>
      <c r="BF13" s="458"/>
      <c r="BI13" s="458"/>
      <c r="BJ13" s="458"/>
      <c r="BK13" s="458"/>
      <c r="BL13" s="458"/>
      <c r="BM13" s="458"/>
      <c r="BN13" s="458"/>
      <c r="BO13" s="458"/>
      <c r="BP13" s="458"/>
    </row>
    <row r="14" spans="1:68" ht="18.75" customHeight="1">
      <c r="A14" s="459" t="s">
        <v>47</v>
      </c>
      <c r="B14" s="460">
        <v>186022</v>
      </c>
      <c r="C14" s="460">
        <v>4898</v>
      </c>
      <c r="D14" s="460">
        <v>244</v>
      </c>
      <c r="E14" s="460">
        <v>457</v>
      </c>
      <c r="F14" s="460">
        <v>68</v>
      </c>
      <c r="G14" s="460">
        <v>164</v>
      </c>
      <c r="H14" s="460">
        <v>103</v>
      </c>
      <c r="I14" s="460">
        <v>372</v>
      </c>
      <c r="J14" s="460">
        <v>904</v>
      </c>
      <c r="K14" s="460">
        <v>92</v>
      </c>
      <c r="L14" s="460">
        <v>0</v>
      </c>
      <c r="M14" s="460">
        <v>4</v>
      </c>
      <c r="N14" s="460">
        <v>112</v>
      </c>
      <c r="O14" s="460">
        <v>58</v>
      </c>
      <c r="P14" s="460">
        <v>134</v>
      </c>
      <c r="Q14" s="460">
        <v>11</v>
      </c>
      <c r="R14" s="460">
        <v>0</v>
      </c>
      <c r="S14" s="460">
        <v>13</v>
      </c>
      <c r="T14" s="460">
        <v>0</v>
      </c>
      <c r="U14" s="461">
        <f t="shared" si="0"/>
        <v>193656</v>
      </c>
      <c r="V14" s="462">
        <f t="shared" si="1"/>
        <v>0.03524079645917853</v>
      </c>
      <c r="W14" s="375"/>
      <c r="X14" s="375"/>
      <c r="Y14" s="375"/>
      <c r="Z14" s="292"/>
      <c r="AM14" s="358"/>
      <c r="AN14" s="362"/>
      <c r="AQ14" s="291" t="s">
        <v>130</v>
      </c>
      <c r="AR14" s="362">
        <v>9720.018011402193</v>
      </c>
      <c r="AS14" s="465">
        <f t="shared" si="2"/>
        <v>0.022097198864761063</v>
      </c>
      <c r="AT14" s="466"/>
      <c r="BA14" s="458"/>
      <c r="BB14" s="458"/>
      <c r="BC14" s="458"/>
      <c r="BD14" s="458"/>
      <c r="BE14" s="458"/>
      <c r="BF14" s="458"/>
      <c r="BI14" s="458"/>
      <c r="BJ14" s="458"/>
      <c r="BK14" s="458"/>
      <c r="BL14" s="458"/>
      <c r="BM14" s="458"/>
      <c r="BN14" s="458"/>
      <c r="BO14" s="458"/>
      <c r="BP14" s="458"/>
    </row>
    <row r="15" spans="1:68" ht="18.75" customHeight="1">
      <c r="A15" s="459" t="s">
        <v>22</v>
      </c>
      <c r="B15" s="460">
        <v>150387</v>
      </c>
      <c r="C15" s="460">
        <v>8425</v>
      </c>
      <c r="D15" s="460">
        <v>1407</v>
      </c>
      <c r="E15" s="460">
        <v>817.9999999999999</v>
      </c>
      <c r="F15" s="460">
        <v>921</v>
      </c>
      <c r="G15" s="460">
        <v>793</v>
      </c>
      <c r="H15" s="460">
        <v>740</v>
      </c>
      <c r="I15" s="460">
        <v>460.99999999999994</v>
      </c>
      <c r="J15" s="460">
        <v>208</v>
      </c>
      <c r="K15" s="460">
        <v>390.00000000000006</v>
      </c>
      <c r="L15" s="460">
        <v>1532</v>
      </c>
      <c r="M15" s="460">
        <v>1093</v>
      </c>
      <c r="N15" s="460">
        <v>16</v>
      </c>
      <c r="O15" s="460">
        <v>82</v>
      </c>
      <c r="P15" s="460">
        <v>160</v>
      </c>
      <c r="Q15" s="460">
        <v>30</v>
      </c>
      <c r="R15" s="460">
        <v>100</v>
      </c>
      <c r="S15" s="460">
        <v>1</v>
      </c>
      <c r="T15" s="460">
        <v>0</v>
      </c>
      <c r="U15" s="461">
        <f t="shared" si="0"/>
        <v>167564</v>
      </c>
      <c r="V15" s="462">
        <f t="shared" si="1"/>
        <v>0.030492671633648282</v>
      </c>
      <c r="W15" s="378"/>
      <c r="X15" s="378"/>
      <c r="Y15" s="378"/>
      <c r="AN15" s="361"/>
      <c r="AO15" s="362"/>
      <c r="AQ15" s="291" t="s">
        <v>131</v>
      </c>
      <c r="AR15" s="362">
        <v>9403.518857184878</v>
      </c>
      <c r="AS15" s="465">
        <f t="shared" si="2"/>
        <v>0.021377679133103716</v>
      </c>
      <c r="AT15" s="466"/>
      <c r="AU15" s="363"/>
      <c r="BA15" s="458"/>
      <c r="BB15" s="458"/>
      <c r="BC15" s="458"/>
      <c r="BD15" s="458"/>
      <c r="BE15" s="458"/>
      <c r="BF15" s="458"/>
      <c r="BI15" s="458"/>
      <c r="BJ15" s="458"/>
      <c r="BK15" s="458"/>
      <c r="BL15" s="458"/>
      <c r="BM15" s="458"/>
      <c r="BN15" s="458"/>
      <c r="BO15" s="458"/>
      <c r="BP15" s="458"/>
    </row>
    <row r="16" spans="1:68" ht="18.75" customHeight="1">
      <c r="A16" s="459" t="s">
        <v>17</v>
      </c>
      <c r="B16" s="460">
        <v>146576.98343703328</v>
      </c>
      <c r="C16" s="460">
        <v>7269.2630542065535</v>
      </c>
      <c r="D16" s="460">
        <v>1070.874988294858</v>
      </c>
      <c r="E16" s="460">
        <v>1045.0965263814724</v>
      </c>
      <c r="F16" s="460">
        <v>1540.00268592034</v>
      </c>
      <c r="G16" s="460">
        <v>389.7857082133269</v>
      </c>
      <c r="H16" s="460">
        <v>741.1296426673073</v>
      </c>
      <c r="I16" s="460">
        <v>279.26987065870867</v>
      </c>
      <c r="J16" s="460">
        <v>809.8319596078237</v>
      </c>
      <c r="K16" s="460">
        <v>315.36134576882847</v>
      </c>
      <c r="L16" s="460">
        <v>30.910154035102387</v>
      </c>
      <c r="M16" s="460">
        <v>64.67873789742067</v>
      </c>
      <c r="N16" s="460">
        <v>139.40901621862255</v>
      </c>
      <c r="O16" s="460">
        <v>92.48602503467936</v>
      </c>
      <c r="P16" s="460">
        <v>42.14165804268042</v>
      </c>
      <c r="Q16" s="460">
        <v>30.718400929757657</v>
      </c>
      <c r="R16" s="460">
        <v>16</v>
      </c>
      <c r="S16" s="460">
        <v>1.0244127206700115</v>
      </c>
      <c r="T16" s="460">
        <v>2.0636398092568595</v>
      </c>
      <c r="U16" s="461">
        <f t="shared" si="0"/>
        <v>160457.0312634407</v>
      </c>
      <c r="V16" s="462">
        <f t="shared" si="1"/>
        <v>0.02919937197504317</v>
      </c>
      <c r="W16" s="385"/>
      <c r="X16" s="385"/>
      <c r="Y16" s="385"/>
      <c r="AN16" s="362"/>
      <c r="AQ16" s="291" t="s">
        <v>142</v>
      </c>
      <c r="AR16" s="362">
        <f>SUM(AR18:AR24)+AU16</f>
        <v>20182.909380163084</v>
      </c>
      <c r="AS16" s="465">
        <f t="shared" si="2"/>
        <v>0.04588322384997083</v>
      </c>
      <c r="AT16" s="458" t="s">
        <v>143</v>
      </c>
      <c r="AU16" s="458">
        <v>79.71827484993521</v>
      </c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I16" s="458"/>
      <c r="BJ16" s="458"/>
      <c r="BK16" s="458"/>
      <c r="BL16" s="458"/>
      <c r="BM16" s="458"/>
      <c r="BN16" s="458"/>
      <c r="BO16" s="458"/>
      <c r="BP16" s="458"/>
    </row>
    <row r="17" spans="1:68" ht="18.75" customHeight="1">
      <c r="A17" s="459" t="s">
        <v>118</v>
      </c>
      <c r="B17" s="460">
        <v>112820.76095118899</v>
      </c>
      <c r="C17" s="460">
        <v>7024.732522796353</v>
      </c>
      <c r="D17" s="460">
        <v>2474.9041659216878</v>
      </c>
      <c r="E17" s="460">
        <v>1498.8583944215984</v>
      </c>
      <c r="F17" s="460">
        <v>1498.8955837654212</v>
      </c>
      <c r="G17" s="460">
        <v>832.9771142499553</v>
      </c>
      <c r="H17" s="460">
        <v>943.9685320936885</v>
      </c>
      <c r="I17" s="460">
        <v>667.9685320936885</v>
      </c>
      <c r="J17" s="460">
        <v>536.965671374933</v>
      </c>
      <c r="K17" s="460">
        <v>548.9856964062221</v>
      </c>
      <c r="L17" s="460">
        <v>426</v>
      </c>
      <c r="M17" s="460">
        <v>206.99713928124442</v>
      </c>
      <c r="N17" s="460">
        <v>20</v>
      </c>
      <c r="O17" s="460">
        <v>132.98855712497766</v>
      </c>
      <c r="P17" s="460">
        <v>68.99713928124442</v>
      </c>
      <c r="Q17" s="460">
        <v>10</v>
      </c>
      <c r="R17" s="460">
        <v>29</v>
      </c>
      <c r="S17" s="460">
        <v>4</v>
      </c>
      <c r="T17" s="460">
        <v>0</v>
      </c>
      <c r="U17" s="461">
        <f t="shared" si="0"/>
        <v>129746.99999999999</v>
      </c>
      <c r="V17" s="462">
        <f t="shared" si="1"/>
        <v>0.023610875047450304</v>
      </c>
      <c r="W17" s="378"/>
      <c r="X17" s="378"/>
      <c r="Y17" s="378"/>
      <c r="AO17" s="362"/>
      <c r="AQ17" s="291" t="s">
        <v>35</v>
      </c>
      <c r="AR17" s="362">
        <f>SUM(AR6:AR16)</f>
        <v>439875.5729579345</v>
      </c>
      <c r="AT17" s="389">
        <f>SUM(AR5,AR17)</f>
        <v>5495222</v>
      </c>
      <c r="AU17" s="467">
        <f>+AR17/AT17</f>
        <v>0.08004691584033084</v>
      </c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I17" s="458"/>
      <c r="BJ17" s="458"/>
      <c r="BK17" s="458"/>
      <c r="BL17" s="458"/>
      <c r="BM17" s="458"/>
      <c r="BN17" s="458"/>
      <c r="BO17" s="458"/>
      <c r="BP17" s="458"/>
    </row>
    <row r="18" spans="1:68" ht="18.75" customHeight="1">
      <c r="A18" s="459" t="s">
        <v>39</v>
      </c>
      <c r="B18" s="460">
        <v>104946.86644191516</v>
      </c>
      <c r="C18" s="460">
        <v>1798</v>
      </c>
      <c r="D18" s="460">
        <v>535.21971448603</v>
      </c>
      <c r="E18" s="460">
        <v>517.02441272067</v>
      </c>
      <c r="F18" s="460">
        <v>401</v>
      </c>
      <c r="G18" s="460">
        <v>289</v>
      </c>
      <c r="H18" s="460">
        <v>424.4638416927302</v>
      </c>
      <c r="I18" s="460">
        <v>286.39060353072017</v>
      </c>
      <c r="J18" s="460">
        <v>751.12206360335</v>
      </c>
      <c r="K18" s="460">
        <v>235.12206360335006</v>
      </c>
      <c r="L18" s="460">
        <v>1</v>
      </c>
      <c r="M18" s="460">
        <v>24</v>
      </c>
      <c r="N18" s="460">
        <v>113</v>
      </c>
      <c r="O18" s="460">
        <v>48.024412720670014</v>
      </c>
      <c r="P18" s="460">
        <v>35</v>
      </c>
      <c r="Q18" s="460">
        <v>3</v>
      </c>
      <c r="R18" s="460">
        <v>1</v>
      </c>
      <c r="S18" s="460">
        <v>5</v>
      </c>
      <c r="T18" s="460">
        <v>0</v>
      </c>
      <c r="U18" s="461">
        <f t="shared" si="0"/>
        <v>110414.23355427268</v>
      </c>
      <c r="V18" s="462">
        <f t="shared" si="1"/>
        <v>0.02009277032925561</v>
      </c>
      <c r="W18" s="385"/>
      <c r="X18" s="385"/>
      <c r="Y18" s="385"/>
      <c r="AN18" s="362"/>
      <c r="AO18" s="362"/>
      <c r="AQ18" s="291" t="s">
        <v>132</v>
      </c>
      <c r="AR18" s="362">
        <v>5472.72356299183</v>
      </c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I18" s="458"/>
      <c r="BJ18" s="458"/>
      <c r="BK18" s="458"/>
      <c r="BL18" s="458"/>
      <c r="BM18" s="458"/>
      <c r="BN18" s="458"/>
      <c r="BO18" s="458"/>
      <c r="BP18" s="458"/>
    </row>
    <row r="19" spans="1:68" ht="18.75" customHeight="1">
      <c r="A19" s="459" t="s">
        <v>15</v>
      </c>
      <c r="B19" s="460">
        <v>101185</v>
      </c>
      <c r="C19" s="460">
        <v>2688</v>
      </c>
      <c r="D19" s="460">
        <v>971</v>
      </c>
      <c r="E19" s="460">
        <v>732</v>
      </c>
      <c r="F19" s="460">
        <v>433</v>
      </c>
      <c r="G19" s="460">
        <v>147</v>
      </c>
      <c r="H19" s="460">
        <v>805</v>
      </c>
      <c r="I19" s="460">
        <v>231</v>
      </c>
      <c r="J19" s="460">
        <v>536</v>
      </c>
      <c r="K19" s="460">
        <v>382</v>
      </c>
      <c r="L19" s="460">
        <v>170</v>
      </c>
      <c r="M19" s="460">
        <v>41</v>
      </c>
      <c r="N19" s="460">
        <v>133</v>
      </c>
      <c r="O19" s="460">
        <v>67</v>
      </c>
      <c r="P19" s="460">
        <v>29</v>
      </c>
      <c r="Q19" s="460">
        <v>6</v>
      </c>
      <c r="R19" s="460">
        <v>7</v>
      </c>
      <c r="S19" s="460">
        <v>0</v>
      </c>
      <c r="T19" s="460">
        <v>0</v>
      </c>
      <c r="U19" s="461">
        <f t="shared" si="0"/>
        <v>108563</v>
      </c>
      <c r="V19" s="462">
        <f t="shared" si="1"/>
        <v>0.019755889752952654</v>
      </c>
      <c r="W19" s="378"/>
      <c r="X19" s="378"/>
      <c r="Y19" s="378"/>
      <c r="AN19" s="362"/>
      <c r="AO19" s="362"/>
      <c r="AQ19" s="291" t="s">
        <v>133</v>
      </c>
      <c r="AR19" s="362">
        <v>4773.868318630476</v>
      </c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I19" s="458"/>
      <c r="BJ19" s="458"/>
      <c r="BK19" s="458"/>
      <c r="BL19" s="458"/>
      <c r="BM19" s="458"/>
      <c r="BN19" s="458"/>
      <c r="BO19" s="458"/>
      <c r="BP19" s="458"/>
    </row>
    <row r="20" spans="1:69" ht="18.75" customHeight="1">
      <c r="A20" s="459" t="s">
        <v>25</v>
      </c>
      <c r="B20" s="460">
        <v>98588</v>
      </c>
      <c r="C20" s="460">
        <v>1261</v>
      </c>
      <c r="D20" s="460">
        <v>1316</v>
      </c>
      <c r="E20" s="460">
        <v>590</v>
      </c>
      <c r="F20" s="460">
        <v>545</v>
      </c>
      <c r="G20" s="460">
        <v>197</v>
      </c>
      <c r="H20" s="460">
        <v>469.99999999999994</v>
      </c>
      <c r="I20" s="460">
        <v>231</v>
      </c>
      <c r="J20" s="460">
        <v>350</v>
      </c>
      <c r="K20" s="460">
        <v>142</v>
      </c>
      <c r="L20" s="460">
        <v>703</v>
      </c>
      <c r="M20" s="460">
        <v>53</v>
      </c>
      <c r="N20" s="460">
        <v>3</v>
      </c>
      <c r="O20" s="460">
        <v>39</v>
      </c>
      <c r="P20" s="460">
        <v>42</v>
      </c>
      <c r="Q20" s="460">
        <v>6.999999999999999</v>
      </c>
      <c r="R20" s="460">
        <v>10</v>
      </c>
      <c r="S20" s="460">
        <v>13</v>
      </c>
      <c r="T20" s="460">
        <v>0</v>
      </c>
      <c r="U20" s="461">
        <f t="shared" si="0"/>
        <v>104560</v>
      </c>
      <c r="V20" s="462">
        <f t="shared" si="1"/>
        <v>0.01902743874587778</v>
      </c>
      <c r="W20" s="385"/>
      <c r="X20" s="385"/>
      <c r="Y20" s="385"/>
      <c r="AN20" s="362"/>
      <c r="AO20" s="362"/>
      <c r="AQ20" s="291" t="s">
        <v>134</v>
      </c>
      <c r="AR20" s="362">
        <v>4702.522951385579</v>
      </c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I20" s="458"/>
      <c r="BJ20" s="458"/>
      <c r="BK20" s="458"/>
      <c r="BL20" s="458"/>
      <c r="BM20" s="458"/>
      <c r="BN20" s="458"/>
      <c r="BO20" s="458"/>
      <c r="BP20" s="458"/>
      <c r="BQ20" s="468"/>
    </row>
    <row r="21" spans="1:68" ht="18.75" customHeight="1">
      <c r="A21" s="459" t="s">
        <v>38</v>
      </c>
      <c r="B21" s="460">
        <v>78252</v>
      </c>
      <c r="C21" s="460">
        <v>1560</v>
      </c>
      <c r="D21" s="460">
        <v>948</v>
      </c>
      <c r="E21" s="460">
        <v>677</v>
      </c>
      <c r="F21" s="460">
        <v>77</v>
      </c>
      <c r="G21" s="460">
        <v>59</v>
      </c>
      <c r="H21" s="460">
        <v>1195</v>
      </c>
      <c r="I21" s="460">
        <v>361</v>
      </c>
      <c r="J21" s="460">
        <v>250</v>
      </c>
      <c r="K21" s="460">
        <v>155</v>
      </c>
      <c r="L21" s="460">
        <v>761</v>
      </c>
      <c r="M21" s="460">
        <v>321</v>
      </c>
      <c r="N21" s="460">
        <v>15</v>
      </c>
      <c r="O21" s="460">
        <v>39</v>
      </c>
      <c r="P21" s="460">
        <v>5</v>
      </c>
      <c r="Q21" s="460">
        <v>20</v>
      </c>
      <c r="R21" s="460"/>
      <c r="S21" s="460">
        <v>4</v>
      </c>
      <c r="T21" s="460">
        <v>2</v>
      </c>
      <c r="U21" s="461">
        <f t="shared" si="0"/>
        <v>84701</v>
      </c>
      <c r="V21" s="462">
        <f t="shared" si="1"/>
        <v>0.015413572008555794</v>
      </c>
      <c r="W21" s="378"/>
      <c r="X21" s="378"/>
      <c r="Y21" s="378"/>
      <c r="AN21" s="362"/>
      <c r="AO21" s="362"/>
      <c r="AQ21" s="291" t="s">
        <v>135</v>
      </c>
      <c r="AR21" s="362">
        <v>3402.6028897661554</v>
      </c>
      <c r="AS21" s="458"/>
      <c r="AT21" s="389">
        <f>SUM(AR5:AR15)</f>
        <v>5475039.090619837</v>
      </c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I21" s="458"/>
      <c r="BJ21" s="458"/>
      <c r="BK21" s="458"/>
      <c r="BL21" s="458"/>
      <c r="BM21" s="458"/>
      <c r="BN21" s="458"/>
      <c r="BO21" s="458"/>
      <c r="BP21" s="458"/>
    </row>
    <row r="22" spans="1:68" ht="18.75" customHeight="1">
      <c r="A22" s="459" t="s">
        <v>32</v>
      </c>
      <c r="B22" s="460">
        <v>76956.40578792534</v>
      </c>
      <c r="C22" s="460">
        <v>2758.978696790234</v>
      </c>
      <c r="D22" s="460">
        <v>1377.9893599771447</v>
      </c>
      <c r="E22" s="460">
        <v>312.9975832168696</v>
      </c>
      <c r="F22" s="460">
        <v>294.997722201203</v>
      </c>
      <c r="G22" s="460">
        <v>135.9989498961478</v>
      </c>
      <c r="H22" s="460">
        <v>251.99805421933274</v>
      </c>
      <c r="I22" s="460">
        <v>187.9985483858514</v>
      </c>
      <c r="J22" s="460">
        <v>151.99882635451814</v>
      </c>
      <c r="K22" s="460">
        <v>220.9982935812402</v>
      </c>
      <c r="L22" s="460">
        <v>685.994703152628</v>
      </c>
      <c r="M22" s="460">
        <v>295.99771447985114</v>
      </c>
      <c r="N22" s="460">
        <v>5.999953671888874</v>
      </c>
      <c r="O22" s="460">
        <v>48.99962165375914</v>
      </c>
      <c r="P22" s="460">
        <v>30.999760638092518</v>
      </c>
      <c r="Q22" s="460">
        <v>0.9999922786481457</v>
      </c>
      <c r="R22" s="460">
        <v>150</v>
      </c>
      <c r="S22" s="460">
        <v>3.9999691145925826</v>
      </c>
      <c r="T22" s="460">
        <v>0</v>
      </c>
      <c r="U22" s="461">
        <f t="shared" si="0"/>
        <v>83873.35353753735</v>
      </c>
      <c r="V22" s="462">
        <f t="shared" si="1"/>
        <v>0.015262959992796895</v>
      </c>
      <c r="W22" s="385"/>
      <c r="X22" s="385"/>
      <c r="Y22" s="385"/>
      <c r="AN22" s="362"/>
      <c r="AO22" s="362"/>
      <c r="AQ22" s="291" t="s">
        <v>136</v>
      </c>
      <c r="AR22" s="362">
        <v>806.6892655842811</v>
      </c>
      <c r="AS22" s="458"/>
      <c r="AT22" s="389">
        <f>+AR16</f>
        <v>20182.909380163084</v>
      </c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I22" s="458"/>
      <c r="BJ22" s="458"/>
      <c r="BK22" s="458"/>
      <c r="BL22" s="458"/>
      <c r="BM22" s="458"/>
      <c r="BN22" s="458"/>
      <c r="BO22" s="458"/>
      <c r="BP22" s="458"/>
    </row>
    <row r="23" spans="1:68" ht="18.75" customHeight="1">
      <c r="A23" s="459" t="s">
        <v>10</v>
      </c>
      <c r="B23" s="460">
        <v>69359</v>
      </c>
      <c r="C23" s="460">
        <v>2609</v>
      </c>
      <c r="D23" s="460">
        <v>708</v>
      </c>
      <c r="E23" s="460">
        <v>461</v>
      </c>
      <c r="F23" s="460">
        <v>444</v>
      </c>
      <c r="G23" s="460">
        <v>126</v>
      </c>
      <c r="H23" s="460">
        <v>1141</v>
      </c>
      <c r="I23" s="460">
        <v>459</v>
      </c>
      <c r="J23" s="460">
        <v>503</v>
      </c>
      <c r="K23" s="460">
        <v>306</v>
      </c>
      <c r="L23" s="460">
        <v>43</v>
      </c>
      <c r="M23" s="460">
        <v>23</v>
      </c>
      <c r="N23" s="460">
        <v>91</v>
      </c>
      <c r="O23" s="460">
        <v>46</v>
      </c>
      <c r="P23" s="460">
        <v>9</v>
      </c>
      <c r="Q23" s="460">
        <v>14</v>
      </c>
      <c r="R23" s="460">
        <v>0</v>
      </c>
      <c r="S23" s="460">
        <v>6</v>
      </c>
      <c r="T23" s="460">
        <v>0</v>
      </c>
      <c r="U23" s="461">
        <f t="shared" si="0"/>
        <v>76348</v>
      </c>
      <c r="V23" s="462">
        <f t="shared" si="1"/>
        <v>0.013893524228866456</v>
      </c>
      <c r="W23" s="378"/>
      <c r="X23" s="378"/>
      <c r="Y23" s="378"/>
      <c r="AN23" s="362"/>
      <c r="AO23" s="362"/>
      <c r="AQ23" s="291" t="s">
        <v>137</v>
      </c>
      <c r="AR23" s="362">
        <v>633</v>
      </c>
      <c r="AS23" s="458"/>
      <c r="AT23" s="389">
        <f>SUM(AT21:AT22)</f>
        <v>5495222</v>
      </c>
      <c r="AU23" s="458"/>
      <c r="AV23" s="467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I23" s="458"/>
      <c r="BJ23" s="458"/>
      <c r="BL23" s="458"/>
      <c r="BM23" s="458"/>
      <c r="BN23" s="458"/>
      <c r="BO23" s="458"/>
      <c r="BP23" s="458"/>
    </row>
    <row r="24" spans="1:68" ht="18.75" customHeight="1">
      <c r="A24" s="459" t="s">
        <v>34</v>
      </c>
      <c r="B24" s="460">
        <v>57414.00227033163</v>
      </c>
      <c r="C24" s="460">
        <v>1824.6473688478065</v>
      </c>
      <c r="D24" s="460">
        <v>1057.5590691640314</v>
      </c>
      <c r="E24" s="460">
        <v>806.9768912673316</v>
      </c>
      <c r="F24" s="460">
        <v>441.8428606178545</v>
      </c>
      <c r="G24" s="460">
        <v>302.74418227519664</v>
      </c>
      <c r="H24" s="460">
        <v>248.5366090975432</v>
      </c>
      <c r="I24" s="460">
        <v>98.18730235952323</v>
      </c>
      <c r="J24" s="460">
        <v>231.14927430471093</v>
      </c>
      <c r="K24" s="460">
        <v>78.75439876753427</v>
      </c>
      <c r="L24" s="460">
        <v>351.83783345495823</v>
      </c>
      <c r="M24" s="460">
        <v>80.799967566691</v>
      </c>
      <c r="N24" s="460">
        <v>8.182275196626936</v>
      </c>
      <c r="O24" s="460">
        <v>43.97972918186978</v>
      </c>
      <c r="P24" s="460">
        <v>71.59490797048569</v>
      </c>
      <c r="Q24" s="460">
        <v>7.159490797048569</v>
      </c>
      <c r="R24" s="460">
        <v>3</v>
      </c>
      <c r="S24" s="460">
        <v>2.045568799156734</v>
      </c>
      <c r="T24" s="460">
        <v>0</v>
      </c>
      <c r="U24" s="461">
        <f t="shared" si="0"/>
        <v>63073</v>
      </c>
      <c r="V24" s="462">
        <f t="shared" si="1"/>
        <v>0.011477789250370593</v>
      </c>
      <c r="W24" s="385"/>
      <c r="X24" s="385"/>
      <c r="Y24" s="385"/>
      <c r="AN24" s="362"/>
      <c r="AO24" s="362"/>
      <c r="AQ24" s="291" t="s">
        <v>138</v>
      </c>
      <c r="AR24" s="362">
        <v>311.784116954826</v>
      </c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I24" s="458"/>
      <c r="BJ24" s="458"/>
      <c r="BL24" s="458"/>
      <c r="BM24" s="458"/>
      <c r="BN24" s="458"/>
      <c r="BO24" s="458"/>
      <c r="BP24" s="458"/>
    </row>
    <row r="25" spans="1:58" ht="18.75" customHeight="1">
      <c r="A25" s="459" t="s">
        <v>5</v>
      </c>
      <c r="B25" s="460">
        <v>43841.44463891966</v>
      </c>
      <c r="C25" s="460">
        <v>1859.5392278844454</v>
      </c>
      <c r="D25" s="460">
        <v>1128.2505689253112</v>
      </c>
      <c r="E25" s="460">
        <v>294.0776017840301</v>
      </c>
      <c r="F25" s="460">
        <v>366.95497615710747</v>
      </c>
      <c r="G25" s="460">
        <v>54.01823694810975</v>
      </c>
      <c r="H25" s="460">
        <v>370.04027549466696</v>
      </c>
      <c r="I25" s="460">
        <v>121.99107103507242</v>
      </c>
      <c r="J25" s="460">
        <v>428.5688623282298</v>
      </c>
      <c r="K25" s="460">
        <v>131.50018950912727</v>
      </c>
      <c r="L25" s="460">
        <v>1</v>
      </c>
      <c r="M25" s="460">
        <v>12.318199046284299</v>
      </c>
      <c r="N25" s="460">
        <v>12.38183885554116</v>
      </c>
      <c r="O25" s="460">
        <v>32.795497615710744</v>
      </c>
      <c r="P25" s="460">
        <v>15.41365876016959</v>
      </c>
      <c r="Q25" s="460">
        <v>7.063639809256859</v>
      </c>
      <c r="R25" s="460">
        <v>39</v>
      </c>
      <c r="S25" s="460">
        <v>0</v>
      </c>
      <c r="T25" s="460">
        <v>0</v>
      </c>
      <c r="U25" s="461">
        <f t="shared" si="0"/>
        <v>48716.358483072734</v>
      </c>
      <c r="V25" s="462">
        <f t="shared" si="1"/>
        <v>0.008865221183616007</v>
      </c>
      <c r="W25" s="378"/>
      <c r="X25" s="378"/>
      <c r="Y25" s="378"/>
      <c r="AN25" s="361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</row>
    <row r="26" spans="1:58" ht="18.75" customHeight="1">
      <c r="A26" s="459" t="s">
        <v>13</v>
      </c>
      <c r="B26" s="460">
        <v>41225.681679548456</v>
      </c>
      <c r="C26" s="460">
        <v>2543.980356880883</v>
      </c>
      <c r="D26" s="460">
        <v>805.9937765904054</v>
      </c>
      <c r="E26" s="460">
        <v>197.99847117233284</v>
      </c>
      <c r="F26" s="460">
        <v>52.99959076835172</v>
      </c>
      <c r="G26" s="460">
        <v>145.99887268262927</v>
      </c>
      <c r="H26" s="460">
        <v>166.99871053424033</v>
      </c>
      <c r="I26" s="460">
        <v>78.99939001320351</v>
      </c>
      <c r="J26" s="460">
        <v>210.99837079475876</v>
      </c>
      <c r="K26" s="460">
        <v>177.99862559936994</v>
      </c>
      <c r="L26" s="460">
        <v>85.99933596374053</v>
      </c>
      <c r="M26" s="460">
        <v>37.999706588629536</v>
      </c>
      <c r="N26" s="460">
        <v>3.9999691145925826</v>
      </c>
      <c r="O26" s="460">
        <v>14.999884179722185</v>
      </c>
      <c r="P26" s="460">
        <v>21.999830130259205</v>
      </c>
      <c r="Q26" s="460">
        <v>5.999969114592583</v>
      </c>
      <c r="R26" s="460">
        <v>10</v>
      </c>
      <c r="S26" s="460">
        <v>9.999922786481457</v>
      </c>
      <c r="T26" s="460">
        <v>0</v>
      </c>
      <c r="U26" s="461">
        <f t="shared" si="0"/>
        <v>45798.646462462646</v>
      </c>
      <c r="V26" s="462">
        <f t="shared" si="1"/>
        <v>0.008334266834435923</v>
      </c>
      <c r="W26" s="385"/>
      <c r="X26" s="385"/>
      <c r="Y26" s="385"/>
      <c r="Z26" s="292"/>
      <c r="AN26" s="361"/>
      <c r="AO26" s="363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</row>
    <row r="27" spans="1:58" ht="18.75" customHeight="1">
      <c r="A27" s="459" t="s">
        <v>33</v>
      </c>
      <c r="B27" s="460">
        <v>41015.812740922185</v>
      </c>
      <c r="C27" s="460">
        <v>1004.7994297149668</v>
      </c>
      <c r="D27" s="460">
        <v>262.94751245277246</v>
      </c>
      <c r="E27" s="460">
        <v>157.96846755717885</v>
      </c>
      <c r="F27" s="460">
        <v>329.9341411004369</v>
      </c>
      <c r="G27" s="460">
        <v>41.99161795823742</v>
      </c>
      <c r="H27" s="460">
        <v>191.96168209479964</v>
      </c>
      <c r="I27" s="460">
        <v>559.8882394431656</v>
      </c>
      <c r="J27" s="460">
        <v>147.97046328140806</v>
      </c>
      <c r="K27" s="460">
        <v>83.98323591647484</v>
      </c>
      <c r="L27" s="460">
        <v>9.998004275770814</v>
      </c>
      <c r="M27" s="460">
        <v>17.996407696387465</v>
      </c>
      <c r="N27" s="460">
        <v>66.98662864766446</v>
      </c>
      <c r="O27" s="460">
        <v>32.99341411004369</v>
      </c>
      <c r="P27" s="460">
        <v>51.98962223400824</v>
      </c>
      <c r="Q27" s="460">
        <v>0</v>
      </c>
      <c r="R27" s="460">
        <v>28</v>
      </c>
      <c r="S27" s="460">
        <v>45.99081966854574</v>
      </c>
      <c r="T27" s="460">
        <v>0</v>
      </c>
      <c r="U27" s="461">
        <f t="shared" si="0"/>
        <v>44051.21242707404</v>
      </c>
      <c r="V27" s="462">
        <f t="shared" si="1"/>
        <v>0.008016275307362292</v>
      </c>
      <c r="W27" s="378"/>
      <c r="X27" s="378"/>
      <c r="Y27" s="378"/>
      <c r="AM27" s="292"/>
      <c r="AN27" s="326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</row>
    <row r="28" spans="1:69" ht="18.75" customHeight="1">
      <c r="A28" s="459" t="s">
        <v>27</v>
      </c>
      <c r="B28" s="460">
        <v>39635</v>
      </c>
      <c r="C28" s="460">
        <v>1624</v>
      </c>
      <c r="D28" s="460">
        <v>323</v>
      </c>
      <c r="E28" s="460">
        <v>318</v>
      </c>
      <c r="F28" s="460">
        <v>286</v>
      </c>
      <c r="G28" s="460">
        <v>89</v>
      </c>
      <c r="H28" s="460">
        <v>264</v>
      </c>
      <c r="I28" s="460">
        <v>150</v>
      </c>
      <c r="J28" s="460">
        <v>287</v>
      </c>
      <c r="K28" s="460">
        <v>133</v>
      </c>
      <c r="L28" s="460">
        <v>0</v>
      </c>
      <c r="M28" s="460">
        <v>76</v>
      </c>
      <c r="N28" s="460">
        <v>109</v>
      </c>
      <c r="O28" s="460">
        <v>28</v>
      </c>
      <c r="P28" s="460">
        <v>10</v>
      </c>
      <c r="Q28" s="460">
        <v>23</v>
      </c>
      <c r="R28" s="460">
        <v>5</v>
      </c>
      <c r="S28" s="460">
        <v>1</v>
      </c>
      <c r="T28" s="460">
        <v>0</v>
      </c>
      <c r="U28" s="461">
        <f t="shared" si="0"/>
        <v>43361</v>
      </c>
      <c r="V28" s="462">
        <f t="shared" si="1"/>
        <v>0.00789067302467489</v>
      </c>
      <c r="W28" s="385"/>
      <c r="X28" s="385"/>
      <c r="Y28" s="385"/>
      <c r="AM28" s="292"/>
      <c r="AN28" s="326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Q28" s="468"/>
    </row>
    <row r="29" spans="1:58" ht="18.75" customHeight="1">
      <c r="A29" s="459" t="s">
        <v>26</v>
      </c>
      <c r="B29" s="460">
        <v>19518</v>
      </c>
      <c r="C29" s="460">
        <v>1195</v>
      </c>
      <c r="D29" s="460">
        <v>227</v>
      </c>
      <c r="E29" s="460">
        <v>296</v>
      </c>
      <c r="F29" s="460">
        <v>129</v>
      </c>
      <c r="G29" s="460">
        <v>81</v>
      </c>
      <c r="H29" s="460">
        <v>122</v>
      </c>
      <c r="I29" s="460">
        <v>94</v>
      </c>
      <c r="J29" s="460">
        <v>133</v>
      </c>
      <c r="K29" s="460">
        <v>54</v>
      </c>
      <c r="L29" s="460">
        <v>704</v>
      </c>
      <c r="M29" s="460">
        <v>24</v>
      </c>
      <c r="N29" s="460">
        <v>3</v>
      </c>
      <c r="O29" s="460">
        <v>35</v>
      </c>
      <c r="P29" s="460">
        <v>23</v>
      </c>
      <c r="Q29" s="460">
        <v>1</v>
      </c>
      <c r="R29" s="460"/>
      <c r="S29" s="460">
        <v>3</v>
      </c>
      <c r="T29" s="460">
        <v>1</v>
      </c>
      <c r="U29" s="461">
        <f t="shared" si="0"/>
        <v>22643</v>
      </c>
      <c r="V29" s="462">
        <f t="shared" si="1"/>
        <v>0.004120488671795242</v>
      </c>
      <c r="W29" s="378"/>
      <c r="X29" s="378"/>
      <c r="Y29" s="378"/>
      <c r="AM29" s="292"/>
      <c r="AN29" s="326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  <c r="BF29" s="458"/>
    </row>
    <row r="30" spans="1:58" ht="18.75" customHeight="1" thickBot="1">
      <c r="A30" s="469" t="s">
        <v>140</v>
      </c>
      <c r="B30" s="470">
        <f aca="true" t="shared" si="3" ref="B30:U30">SUM(B5:B29)</f>
        <v>5055346.427042065</v>
      </c>
      <c r="C30" s="470">
        <f t="shared" si="3"/>
        <v>223845.83908186233</v>
      </c>
      <c r="D30" s="470">
        <f t="shared" si="3"/>
        <v>41596.866863621115</v>
      </c>
      <c r="E30" s="470">
        <f t="shared" si="3"/>
        <v>32511.86311304805</v>
      </c>
      <c r="F30" s="470">
        <f t="shared" si="3"/>
        <v>25488.161250604993</v>
      </c>
      <c r="G30" s="470">
        <f t="shared" si="3"/>
        <v>22531.346786983442</v>
      </c>
      <c r="H30" s="470">
        <f t="shared" si="3"/>
        <v>19335.225013524585</v>
      </c>
      <c r="I30" s="470">
        <f t="shared" si="3"/>
        <v>17763.049743618336</v>
      </c>
      <c r="J30" s="470">
        <f t="shared" si="3"/>
        <v>17496.774855921598</v>
      </c>
      <c r="K30" s="470">
        <f t="shared" si="3"/>
        <v>9720.018011402191</v>
      </c>
      <c r="L30" s="470">
        <f t="shared" si="3"/>
        <v>9403.518857184878</v>
      </c>
      <c r="M30" s="470">
        <f t="shared" si="3"/>
        <v>5472.723562991829</v>
      </c>
      <c r="N30" s="470">
        <f t="shared" si="3"/>
        <v>4773.868318630476</v>
      </c>
      <c r="O30" s="470">
        <f t="shared" si="3"/>
        <v>4702.522951385578</v>
      </c>
      <c r="P30" s="470">
        <f t="shared" si="3"/>
        <v>3402.602889766156</v>
      </c>
      <c r="Q30" s="470">
        <f t="shared" si="3"/>
        <v>806.6892655842811</v>
      </c>
      <c r="R30" s="470">
        <f t="shared" si="3"/>
        <v>633</v>
      </c>
      <c r="S30" s="470">
        <f t="shared" si="3"/>
        <v>311.78411695482595</v>
      </c>
      <c r="T30" s="470">
        <f>SUM(T5:T29)</f>
        <v>79.71827484993521</v>
      </c>
      <c r="U30" s="471">
        <f t="shared" si="3"/>
        <v>5495222.000000001</v>
      </c>
      <c r="V30" s="472">
        <f t="shared" si="1"/>
        <v>1</v>
      </c>
      <c r="W30" s="385"/>
      <c r="X30" s="385"/>
      <c r="Y30" s="385"/>
      <c r="Z30" s="292"/>
      <c r="AD30" s="385"/>
      <c r="AM30" s="292"/>
      <c r="AN30" s="326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</row>
    <row r="31" spans="1:58" ht="18.75" customHeight="1" thickBot="1" thickTop="1">
      <c r="A31" s="473" t="s">
        <v>144</v>
      </c>
      <c r="B31" s="474">
        <f>+B$30/SUM($B30:$T$30)</f>
        <v>0.9199530841596689</v>
      </c>
      <c r="C31" s="474">
        <f>+C$30/SUM($B30:$T$30)</f>
        <v>0.04073463075411008</v>
      </c>
      <c r="D31" s="474">
        <f>+D$30/SUM($B30:$T$30)</f>
        <v>0.007569642657497933</v>
      </c>
      <c r="E31" s="474">
        <f>+E$30/SUM($B30:$T$30)</f>
        <v>0.005916387565970591</v>
      </c>
      <c r="F31" s="474">
        <f>+F$30/SUM($B30:$T$30)</f>
        <v>0.004638240502495621</v>
      </c>
      <c r="G31" s="474">
        <f>+G$30/SUM($B30:$T$30)</f>
        <v>0.004100170436605371</v>
      </c>
      <c r="H31" s="474">
        <f>+H$30/SUM($B30:$T$30)</f>
        <v>0.003518552119190923</v>
      </c>
      <c r="I31" s="474">
        <f>+I$30/SUM($B30:$T$30)</f>
        <v>0.00323245352846861</v>
      </c>
      <c r="J31" s="474">
        <f>+J$30/SUM($B30:$T$30)</f>
        <v>0.0031839978177263077</v>
      </c>
      <c r="K31" s="474">
        <f>+K$30/SUM($B30:$T$30)</f>
        <v>0.0017688126178345824</v>
      </c>
      <c r="L31" s="474">
        <f>+L$30/SUM($B30:$T$30)</f>
        <v>0.0017112172824291496</v>
      </c>
      <c r="M31" s="474">
        <f>+M$30/SUM($B30:$T$30)</f>
        <v>0.000995905818362175</v>
      </c>
      <c r="N31" s="474">
        <f>+N$30/SUM($B30:$T$30)</f>
        <v>0.0008687307480262808</v>
      </c>
      <c r="O31" s="474">
        <f>+O$30/SUM($B30:$T$30)</f>
        <v>0.0008557475842441994</v>
      </c>
      <c r="P31" s="474">
        <f>+P$30/SUM($B30:$T$30)</f>
        <v>0.0006191929806959855</v>
      </c>
      <c r="Q31" s="474">
        <f>+Q$30/SUM($B30:$T$30)</f>
        <v>0.00014679830325040207</v>
      </c>
      <c r="R31" s="474">
        <f>+R$30/SUM($B30:$T$30)</f>
        <v>0.00011519097863562198</v>
      </c>
      <c r="S31" s="474">
        <f>+S$30/SUM($B30:$S$30)</f>
        <v>5.6738133604239296E-05</v>
      </c>
      <c r="T31" s="474">
        <f>+T$30/SUM($B30:$S$30)</f>
        <v>1.450704472476523E-05</v>
      </c>
      <c r="U31" s="475"/>
      <c r="V31" s="476"/>
      <c r="W31" s="378"/>
      <c r="X31" s="378"/>
      <c r="Y31" s="378"/>
      <c r="AM31" s="292"/>
      <c r="AN31" s="326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</row>
    <row r="32" spans="1:58" ht="18.75" customHeight="1">
      <c r="A32" s="477"/>
      <c r="B32" s="478"/>
      <c r="C32" s="479"/>
      <c r="D32" s="478"/>
      <c r="E32" s="477"/>
      <c r="G32" s="478"/>
      <c r="H32" s="478"/>
      <c r="I32" s="478"/>
      <c r="J32" s="478"/>
      <c r="K32" s="478"/>
      <c r="L32" s="385"/>
      <c r="M32" s="385"/>
      <c r="N32" s="385"/>
      <c r="O32" s="385"/>
      <c r="P32" s="385"/>
      <c r="Q32" s="385"/>
      <c r="R32" s="385"/>
      <c r="S32" s="385"/>
      <c r="T32" s="385"/>
      <c r="V32" s="385"/>
      <c r="W32" s="385"/>
      <c r="X32" s="477"/>
      <c r="Y32" s="385"/>
      <c r="AM32" s="365"/>
      <c r="AN32" s="326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</row>
    <row r="33" spans="1:58" ht="18.75" customHeight="1">
      <c r="A33" s="477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378"/>
      <c r="V33" s="378"/>
      <c r="W33" s="378"/>
      <c r="X33" s="378"/>
      <c r="Y33" s="378"/>
      <c r="AM33" s="292"/>
      <c r="AN33" s="326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</row>
    <row r="34" spans="1:58" ht="18.75" customHeight="1">
      <c r="A34" s="477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8"/>
      <c r="V34" s="385"/>
      <c r="W34" s="385"/>
      <c r="X34" s="385"/>
      <c r="Y34" s="385"/>
      <c r="Z34" s="292"/>
      <c r="AN34" s="366"/>
      <c r="AO34" s="366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</row>
    <row r="35" spans="1:58" ht="18.75" customHeight="1">
      <c r="A35" s="477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2"/>
      <c r="V35" s="378"/>
      <c r="W35" s="378"/>
      <c r="X35" s="378"/>
      <c r="Y35" s="378"/>
      <c r="AN35" s="366"/>
      <c r="AO35" s="366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</row>
    <row r="36" spans="1:58" ht="18.75" customHeight="1">
      <c r="A36" s="477"/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2"/>
      <c r="V36" s="385"/>
      <c r="W36" s="385"/>
      <c r="X36" s="385"/>
      <c r="Y36" s="385"/>
      <c r="AN36" s="366"/>
      <c r="AO36" s="366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</row>
    <row r="37" spans="1:58" ht="18.75" customHeight="1">
      <c r="A37" s="477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2"/>
      <c r="V37" s="378"/>
      <c r="W37" s="378"/>
      <c r="X37" s="378"/>
      <c r="Y37" s="378"/>
      <c r="AN37" s="366"/>
      <c r="AO37" s="366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</row>
    <row r="38" spans="1:58" ht="18.75" customHeight="1">
      <c r="A38" s="477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2"/>
      <c r="V38" s="385"/>
      <c r="W38" s="385"/>
      <c r="X38" s="385"/>
      <c r="Y38" s="385"/>
      <c r="AN38" s="366"/>
      <c r="AO38" s="366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</row>
    <row r="39" spans="1:58" ht="18.75" customHeight="1">
      <c r="A39" s="477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2"/>
      <c r="V39" s="378"/>
      <c r="W39" s="378"/>
      <c r="X39" s="378"/>
      <c r="Y39" s="378"/>
      <c r="AN39" s="366"/>
      <c r="AO39" s="366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</row>
    <row r="40" spans="1:58" ht="18.75" customHeight="1">
      <c r="A40" s="477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2"/>
      <c r="V40" s="385"/>
      <c r="W40" s="385"/>
      <c r="X40" s="385"/>
      <c r="Y40" s="385"/>
      <c r="Z40" s="292"/>
      <c r="AN40" s="362"/>
      <c r="AO40" s="362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</row>
    <row r="41" spans="1:58" ht="18.75" customHeight="1">
      <c r="A41" s="477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2"/>
      <c r="V41" s="378"/>
      <c r="W41" s="378"/>
      <c r="X41" s="378"/>
      <c r="Y41" s="378"/>
      <c r="AN41" s="362"/>
      <c r="AO41" s="362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</row>
    <row r="42" spans="1:58" ht="18.75" customHeight="1">
      <c r="A42" s="477"/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2"/>
      <c r="V42" s="385"/>
      <c r="W42" s="385"/>
      <c r="X42" s="385"/>
      <c r="Y42" s="385"/>
      <c r="Z42" s="292"/>
      <c r="AN42" s="361"/>
      <c r="AO42" s="361"/>
      <c r="AP42" s="362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</row>
    <row r="43" spans="1:58" ht="18.75" customHeight="1">
      <c r="A43" s="477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2"/>
      <c r="V43" s="378"/>
      <c r="W43" s="378"/>
      <c r="X43" s="378"/>
      <c r="Y43" s="37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</row>
    <row r="44" spans="1:25" ht="18.75" customHeight="1">
      <c r="A44" s="477"/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2"/>
      <c r="V44" s="385"/>
      <c r="W44" s="385"/>
      <c r="X44" s="385"/>
      <c r="Y44" s="385"/>
    </row>
    <row r="45" spans="1:39" ht="18.75" customHeight="1">
      <c r="A45" s="477"/>
      <c r="B45" s="481"/>
      <c r="C45" s="481"/>
      <c r="D45" s="481"/>
      <c r="E45" s="481"/>
      <c r="F45" s="481"/>
      <c r="G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2"/>
      <c r="V45" s="378"/>
      <c r="W45" s="378"/>
      <c r="X45" s="378"/>
      <c r="Y45" s="378"/>
      <c r="AM45" s="369"/>
    </row>
    <row r="46" spans="1:25" ht="18.75" customHeight="1">
      <c r="A46" s="477"/>
      <c r="B46" s="481"/>
      <c r="C46" s="481"/>
      <c r="D46" s="481"/>
      <c r="E46" s="481"/>
      <c r="F46" s="481"/>
      <c r="G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2"/>
      <c r="V46" s="385"/>
      <c r="W46" s="385"/>
      <c r="X46" s="385"/>
      <c r="Y46" s="385"/>
    </row>
    <row r="47" spans="1:25" ht="18.75" customHeight="1">
      <c r="A47" s="477"/>
      <c r="B47" s="481"/>
      <c r="C47" s="481"/>
      <c r="D47" s="481"/>
      <c r="E47" s="481"/>
      <c r="F47" s="481"/>
      <c r="G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2"/>
      <c r="V47" s="378"/>
      <c r="W47" s="378"/>
      <c r="X47" s="378"/>
      <c r="Y47" s="378"/>
    </row>
    <row r="48" spans="1:26" ht="18.75" customHeight="1">
      <c r="A48" s="477"/>
      <c r="B48" s="481"/>
      <c r="C48" s="481"/>
      <c r="D48" s="481"/>
      <c r="E48" s="481"/>
      <c r="F48" s="481"/>
      <c r="G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2"/>
      <c r="V48" s="385"/>
      <c r="W48" s="385"/>
      <c r="X48" s="385"/>
      <c r="Y48" s="385"/>
      <c r="Z48" s="292"/>
    </row>
    <row r="49" spans="1:25" ht="18.75" customHeight="1">
      <c r="A49" s="477"/>
      <c r="B49" s="481"/>
      <c r="C49" s="481"/>
      <c r="D49" s="481"/>
      <c r="E49" s="481"/>
      <c r="F49" s="481"/>
      <c r="G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2"/>
      <c r="V49" s="378"/>
      <c r="W49" s="378"/>
      <c r="X49" s="378"/>
      <c r="Y49" s="378"/>
    </row>
    <row r="50" spans="1:25" ht="18.75" customHeight="1">
      <c r="A50" s="477"/>
      <c r="B50" s="481"/>
      <c r="C50" s="481"/>
      <c r="D50" s="481"/>
      <c r="E50" s="481"/>
      <c r="F50" s="481"/>
      <c r="G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2"/>
      <c r="V50" s="385"/>
      <c r="W50" s="385"/>
      <c r="X50" s="385"/>
      <c r="Y50" s="385"/>
    </row>
    <row r="51" spans="1:25" ht="18.75" customHeight="1">
      <c r="A51" s="477"/>
      <c r="B51" s="481"/>
      <c r="C51" s="481"/>
      <c r="D51" s="481"/>
      <c r="E51" s="481"/>
      <c r="F51" s="481"/>
      <c r="G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2"/>
      <c r="V51" s="378"/>
      <c r="W51" s="378"/>
      <c r="X51" s="378"/>
      <c r="Y51" s="378"/>
    </row>
    <row r="52" spans="1:25" ht="18.75" customHeight="1">
      <c r="A52" s="477"/>
      <c r="B52" s="481"/>
      <c r="C52" s="481"/>
      <c r="D52" s="481"/>
      <c r="E52" s="481"/>
      <c r="F52" s="481"/>
      <c r="G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2"/>
      <c r="V52" s="385"/>
      <c r="W52" s="385"/>
      <c r="X52" s="385"/>
      <c r="Y52" s="385"/>
    </row>
    <row r="53" spans="1:25" ht="18.75" customHeight="1">
      <c r="A53" s="477"/>
      <c r="B53" s="481"/>
      <c r="C53" s="481"/>
      <c r="D53" s="481"/>
      <c r="E53" s="481"/>
      <c r="F53" s="481"/>
      <c r="G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2"/>
      <c r="V53" s="378"/>
      <c r="W53" s="378"/>
      <c r="X53" s="378"/>
      <c r="Y53" s="378"/>
    </row>
    <row r="54" spans="1:25" ht="18.75" customHeight="1">
      <c r="A54" s="477"/>
      <c r="B54" s="481"/>
      <c r="C54" s="481"/>
      <c r="D54" s="481"/>
      <c r="E54" s="481"/>
      <c r="F54" s="481"/>
      <c r="G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2"/>
      <c r="V54" s="385"/>
      <c r="W54" s="385"/>
      <c r="X54" s="385"/>
      <c r="Y54" s="385"/>
    </row>
    <row r="55" spans="1:25" ht="18.75" customHeight="1">
      <c r="A55" s="477"/>
      <c r="B55" s="481"/>
      <c r="C55" s="481"/>
      <c r="D55" s="481"/>
      <c r="E55" s="481"/>
      <c r="F55" s="481"/>
      <c r="G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2"/>
      <c r="V55" s="378"/>
      <c r="W55" s="378"/>
      <c r="X55" s="378"/>
      <c r="Y55" s="378"/>
    </row>
    <row r="56" spans="1:25" ht="2.25" customHeight="1">
      <c r="A56" s="477"/>
      <c r="B56" s="481"/>
      <c r="C56" s="481"/>
      <c r="D56" s="481"/>
      <c r="E56" s="481"/>
      <c r="F56" s="481"/>
      <c r="G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2"/>
      <c r="V56" s="358"/>
      <c r="W56" s="358"/>
      <c r="X56" s="358"/>
      <c r="Y56" s="358"/>
    </row>
    <row r="57" spans="1:25" ht="18.75" customHeight="1">
      <c r="A57" s="483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2"/>
      <c r="V57" s="394"/>
      <c r="W57" s="394"/>
      <c r="X57" s="394"/>
      <c r="Y57" s="394"/>
    </row>
    <row r="58" spans="1:25" ht="18.75" customHeight="1">
      <c r="A58" s="477"/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2"/>
      <c r="V58" s="395"/>
      <c r="W58" s="395"/>
      <c r="X58" s="395"/>
      <c r="Y58" s="395"/>
    </row>
    <row r="59" spans="1:25" ht="17.25" customHeight="1">
      <c r="A59" s="477"/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2"/>
      <c r="V59" s="358"/>
      <c r="W59" s="358"/>
      <c r="X59" s="358"/>
      <c r="Y59" s="358"/>
    </row>
    <row r="60" spans="1:25" ht="12.75">
      <c r="A60" s="477"/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2"/>
      <c r="V60" s="358"/>
      <c r="W60" s="358"/>
      <c r="X60" s="358"/>
      <c r="Y60" s="358"/>
    </row>
    <row r="61" spans="1:58" ht="12.75">
      <c r="A61" s="477"/>
      <c r="B61" s="481"/>
      <c r="C61" s="481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358"/>
      <c r="V61" s="358"/>
      <c r="W61" s="358"/>
      <c r="X61" s="358"/>
      <c r="Y61" s="358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</row>
    <row r="62" spans="1:25" ht="12.75">
      <c r="A62" s="477"/>
      <c r="B62" s="481"/>
      <c r="C62" s="481"/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  <c r="R62" s="481"/>
      <c r="S62" s="481"/>
      <c r="T62" s="481"/>
      <c r="U62" s="358"/>
      <c r="V62" s="358"/>
      <c r="W62" s="358"/>
      <c r="X62" s="358"/>
      <c r="Y62" s="358"/>
    </row>
    <row r="63" spans="1:25" ht="15">
      <c r="A63" s="478"/>
      <c r="B63" s="481"/>
      <c r="C63" s="481"/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358"/>
      <c r="V63" s="358"/>
      <c r="W63" s="358"/>
      <c r="X63" s="358"/>
      <c r="Y63" s="358"/>
    </row>
    <row r="64" spans="1:25" ht="15">
      <c r="A64" s="478"/>
      <c r="B64" s="481"/>
      <c r="C64" s="481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358"/>
      <c r="V64" s="358"/>
      <c r="W64" s="358"/>
      <c r="X64" s="358"/>
      <c r="Y64" s="358"/>
    </row>
    <row r="65" spans="1:25" ht="15">
      <c r="A65" s="478"/>
      <c r="B65" s="481"/>
      <c r="C65" s="481"/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481"/>
      <c r="U65" s="358"/>
      <c r="V65" s="358"/>
      <c r="W65" s="358"/>
      <c r="X65" s="358"/>
      <c r="Y65" s="358"/>
    </row>
    <row r="66" spans="1:25" ht="15">
      <c r="A66" s="478"/>
      <c r="B66" s="481"/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1"/>
      <c r="U66" s="358"/>
      <c r="V66" s="358"/>
      <c r="W66" s="358"/>
      <c r="X66" s="358"/>
      <c r="Y66" s="358"/>
    </row>
    <row r="67" spans="1:20" ht="18">
      <c r="A67" s="356"/>
      <c r="B67" s="481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1"/>
    </row>
    <row r="68" spans="1:9" ht="15.75">
      <c r="A68" s="484"/>
      <c r="B68" s="358"/>
      <c r="C68" s="358"/>
      <c r="D68" s="358"/>
      <c r="E68" s="358"/>
      <c r="F68" s="358"/>
      <c r="G68" s="358"/>
      <c r="H68" s="358"/>
      <c r="I68" s="358"/>
    </row>
    <row r="69" spans="1:9" ht="12.75">
      <c r="A69" s="358"/>
      <c r="B69" s="358"/>
      <c r="C69" s="358"/>
      <c r="D69" s="358"/>
      <c r="E69" s="358"/>
      <c r="F69" s="358"/>
      <c r="G69" s="358"/>
      <c r="H69" s="358"/>
      <c r="I69" s="358"/>
    </row>
    <row r="70" spans="1:30" ht="12.75">
      <c r="A70" s="358"/>
      <c r="B70" s="358"/>
      <c r="C70" s="358"/>
      <c r="D70" s="358"/>
      <c r="E70" s="358"/>
      <c r="F70" s="358"/>
      <c r="G70" s="358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6"/>
      <c r="AD70" s="486"/>
    </row>
    <row r="71" spans="1:30" ht="12.75">
      <c r="A71" s="358"/>
      <c r="B71" s="358"/>
      <c r="C71" s="358"/>
      <c r="D71" s="358"/>
      <c r="E71" s="358"/>
      <c r="F71" s="358"/>
      <c r="G71" s="358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8"/>
    </row>
    <row r="72" spans="1:30" ht="12.75">
      <c r="A72" s="358"/>
      <c r="B72" s="358"/>
      <c r="C72" s="358"/>
      <c r="D72" s="358"/>
      <c r="E72" s="358"/>
      <c r="F72" s="358"/>
      <c r="G72" s="358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87"/>
      <c r="AD72" s="488"/>
    </row>
    <row r="73" spans="1:30" ht="12.75">
      <c r="A73" s="358"/>
      <c r="B73" s="460"/>
      <c r="C73" s="460"/>
      <c r="D73" s="460"/>
      <c r="E73" s="460"/>
      <c r="F73" s="460"/>
      <c r="G73" s="460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8"/>
    </row>
    <row r="74" spans="1:30" ht="12.75">
      <c r="A74" s="358"/>
      <c r="B74" s="460"/>
      <c r="C74" s="460"/>
      <c r="D74" s="460"/>
      <c r="E74" s="460"/>
      <c r="F74" s="460"/>
      <c r="G74" s="460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8"/>
    </row>
    <row r="75" spans="1:30" ht="12.75">
      <c r="A75" s="358"/>
      <c r="B75" s="460"/>
      <c r="C75" s="460"/>
      <c r="D75" s="460"/>
      <c r="E75" s="460"/>
      <c r="F75" s="460"/>
      <c r="G75" s="460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8"/>
    </row>
    <row r="76" spans="1:30" ht="12.75">
      <c r="A76" s="358"/>
      <c r="B76" s="460"/>
      <c r="C76" s="460"/>
      <c r="D76" s="460"/>
      <c r="E76" s="460"/>
      <c r="F76" s="460"/>
      <c r="G76" s="460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8"/>
    </row>
    <row r="77" spans="1:30" ht="12.75">
      <c r="A77" s="358"/>
      <c r="B77" s="460"/>
      <c r="C77" s="460"/>
      <c r="D77" s="460"/>
      <c r="E77" s="460"/>
      <c r="F77" s="460"/>
      <c r="G77" s="460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8"/>
    </row>
    <row r="78" spans="1:30" ht="12.75">
      <c r="A78" s="358"/>
      <c r="B78" s="460"/>
      <c r="C78" s="460"/>
      <c r="D78" s="460"/>
      <c r="E78" s="460"/>
      <c r="F78" s="460"/>
      <c r="G78" s="460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  <c r="Z78" s="487"/>
      <c r="AA78" s="487"/>
      <c r="AB78" s="487"/>
      <c r="AC78" s="487"/>
      <c r="AD78" s="488"/>
    </row>
    <row r="79" spans="1:30" ht="12.75">
      <c r="A79" s="358"/>
      <c r="B79" s="460"/>
      <c r="C79" s="460"/>
      <c r="D79" s="460"/>
      <c r="E79" s="460"/>
      <c r="F79" s="460"/>
      <c r="G79" s="460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487"/>
      <c r="U79" s="487"/>
      <c r="V79" s="487"/>
      <c r="W79" s="487"/>
      <c r="X79" s="487"/>
      <c r="Y79" s="487"/>
      <c r="Z79" s="487"/>
      <c r="AA79" s="487"/>
      <c r="AB79" s="487"/>
      <c r="AC79" s="487"/>
      <c r="AD79" s="488"/>
    </row>
    <row r="80" spans="1:30" ht="12.75">
      <c r="A80" s="358"/>
      <c r="B80" s="460"/>
      <c r="C80" s="460"/>
      <c r="D80" s="460"/>
      <c r="E80" s="460"/>
      <c r="F80" s="460"/>
      <c r="G80" s="460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8"/>
    </row>
    <row r="81" spans="1:30" ht="12.75">
      <c r="A81" s="358"/>
      <c r="B81" s="460"/>
      <c r="C81" s="460"/>
      <c r="D81" s="460"/>
      <c r="E81" s="460"/>
      <c r="F81" s="460"/>
      <c r="G81" s="460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7"/>
      <c r="W81" s="487"/>
      <c r="X81" s="487"/>
      <c r="Y81" s="487"/>
      <c r="Z81" s="487"/>
      <c r="AA81" s="487"/>
      <c r="AB81" s="487"/>
      <c r="AC81" s="487"/>
      <c r="AD81" s="488"/>
    </row>
    <row r="82" spans="1:30" ht="12.75">
      <c r="A82" s="358"/>
      <c r="B82" s="460"/>
      <c r="C82" s="460"/>
      <c r="D82" s="460"/>
      <c r="E82" s="460"/>
      <c r="F82" s="460"/>
      <c r="G82" s="460"/>
      <c r="H82" s="487"/>
      <c r="I82" s="487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487"/>
      <c r="X82" s="487"/>
      <c r="Y82" s="487"/>
      <c r="Z82" s="487"/>
      <c r="AA82" s="487"/>
      <c r="AB82" s="487"/>
      <c r="AC82" s="487"/>
      <c r="AD82" s="488"/>
    </row>
    <row r="83" spans="1:30" ht="12.75">
      <c r="A83" s="358"/>
      <c r="B83" s="460"/>
      <c r="C83" s="460"/>
      <c r="D83" s="460"/>
      <c r="E83" s="460"/>
      <c r="F83" s="460"/>
      <c r="G83" s="460"/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487"/>
      <c r="AB83" s="487"/>
      <c r="AC83" s="487"/>
      <c r="AD83" s="488"/>
    </row>
    <row r="84" spans="1:30" ht="12.75">
      <c r="A84" s="358"/>
      <c r="B84" s="460"/>
      <c r="C84" s="460"/>
      <c r="D84" s="460"/>
      <c r="E84" s="460"/>
      <c r="F84" s="460"/>
      <c r="G84" s="460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487"/>
      <c r="Y84" s="487"/>
      <c r="Z84" s="487"/>
      <c r="AA84" s="487"/>
      <c r="AB84" s="487"/>
      <c r="AC84" s="487"/>
      <c r="AD84" s="488"/>
    </row>
    <row r="85" spans="1:30" ht="12.75">
      <c r="A85" s="358"/>
      <c r="B85" s="460"/>
      <c r="C85" s="460"/>
      <c r="D85" s="460"/>
      <c r="E85" s="460"/>
      <c r="F85" s="460"/>
      <c r="G85" s="460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8"/>
    </row>
    <row r="86" spans="1:30" ht="12.75">
      <c r="A86" s="358"/>
      <c r="B86" s="460"/>
      <c r="C86" s="460"/>
      <c r="D86" s="460"/>
      <c r="E86" s="460"/>
      <c r="F86" s="460"/>
      <c r="G86" s="460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8"/>
    </row>
    <row r="87" spans="1:30" ht="12.75">
      <c r="A87" s="358"/>
      <c r="B87" s="460"/>
      <c r="C87" s="460"/>
      <c r="D87" s="460"/>
      <c r="E87" s="460"/>
      <c r="F87" s="460"/>
      <c r="G87" s="460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8"/>
    </row>
    <row r="88" spans="1:30" ht="12.75">
      <c r="A88" s="358"/>
      <c r="B88" s="460"/>
      <c r="C88" s="460"/>
      <c r="D88" s="460"/>
      <c r="E88" s="460"/>
      <c r="F88" s="460"/>
      <c r="G88" s="460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487"/>
      <c r="AB88" s="487"/>
      <c r="AC88" s="487"/>
      <c r="AD88" s="488"/>
    </row>
    <row r="89" spans="1:30" ht="12.75">
      <c r="A89" s="358"/>
      <c r="B89" s="460"/>
      <c r="C89" s="460"/>
      <c r="D89" s="460"/>
      <c r="E89" s="460"/>
      <c r="F89" s="460"/>
      <c r="G89" s="460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8"/>
    </row>
    <row r="90" spans="1:30" ht="12.75">
      <c r="A90" s="358"/>
      <c r="B90" s="460"/>
      <c r="C90" s="460"/>
      <c r="D90" s="460"/>
      <c r="E90" s="460"/>
      <c r="F90" s="460"/>
      <c r="G90" s="460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7"/>
      <c r="AD90" s="488"/>
    </row>
    <row r="91" spans="1:30" ht="12.75">
      <c r="A91" s="358"/>
      <c r="B91" s="460"/>
      <c r="C91" s="460"/>
      <c r="D91" s="460"/>
      <c r="E91" s="460"/>
      <c r="F91" s="460"/>
      <c r="G91" s="460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488"/>
    </row>
    <row r="92" spans="1:30" ht="12.75">
      <c r="A92" s="358"/>
      <c r="B92" s="460"/>
      <c r="C92" s="460"/>
      <c r="D92" s="460"/>
      <c r="E92" s="460"/>
      <c r="F92" s="460"/>
      <c r="G92" s="460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8"/>
    </row>
    <row r="93" spans="1:30" ht="12.75">
      <c r="A93" s="358"/>
      <c r="B93" s="460"/>
      <c r="C93" s="460"/>
      <c r="D93" s="460"/>
      <c r="E93" s="460"/>
      <c r="F93" s="460"/>
      <c r="G93" s="460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8"/>
    </row>
    <row r="94" spans="1:30" ht="12.75">
      <c r="A94" s="358"/>
      <c r="B94" s="460"/>
      <c r="C94" s="460"/>
      <c r="D94" s="460"/>
      <c r="E94" s="460"/>
      <c r="F94" s="460"/>
      <c r="G94" s="460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  <c r="Z94" s="487"/>
      <c r="AA94" s="487"/>
      <c r="AB94" s="487"/>
      <c r="AC94" s="487"/>
      <c r="AD94" s="488"/>
    </row>
    <row r="95" spans="1:30" ht="12.75">
      <c r="A95" s="358"/>
      <c r="B95" s="460"/>
      <c r="C95" s="460"/>
      <c r="D95" s="460"/>
      <c r="E95" s="460"/>
      <c r="F95" s="460"/>
      <c r="G95" s="460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  <c r="Z95" s="487"/>
      <c r="AA95" s="487"/>
      <c r="AB95" s="487"/>
      <c r="AC95" s="489"/>
      <c r="AD95" s="490"/>
    </row>
    <row r="96" spans="1:28" ht="12.75">
      <c r="A96" s="358"/>
      <c r="B96" s="460"/>
      <c r="C96" s="460"/>
      <c r="D96" s="460"/>
      <c r="E96" s="460"/>
      <c r="F96" s="460"/>
      <c r="G96" s="460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7"/>
      <c r="AA96" s="487"/>
      <c r="AB96" s="487"/>
    </row>
    <row r="97" spans="1:28" ht="12.75">
      <c r="A97" s="358"/>
      <c r="B97" s="460"/>
      <c r="C97" s="460"/>
      <c r="D97" s="460"/>
      <c r="E97" s="460"/>
      <c r="F97" s="460"/>
      <c r="G97" s="460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7"/>
      <c r="AA97" s="487"/>
      <c r="AB97" s="487"/>
    </row>
    <row r="98" spans="1:9" ht="12.75">
      <c r="A98" s="358"/>
      <c r="B98" s="358"/>
      <c r="C98" s="358"/>
      <c r="D98" s="358"/>
      <c r="E98" s="358"/>
      <c r="F98" s="358"/>
      <c r="G98" s="358"/>
      <c r="H98" s="358"/>
      <c r="I98" s="358"/>
    </row>
    <row r="99" spans="1:9" ht="12.75">
      <c r="A99" s="358"/>
      <c r="B99" s="358"/>
      <c r="C99" s="358"/>
      <c r="D99" s="358"/>
      <c r="E99" s="358"/>
      <c r="F99" s="358"/>
      <c r="G99" s="358"/>
      <c r="H99" s="358"/>
      <c r="I99" s="358"/>
    </row>
    <row r="100" spans="1:9" ht="12.75">
      <c r="A100" s="358"/>
      <c r="B100" s="358"/>
      <c r="C100" s="358"/>
      <c r="D100" s="358"/>
      <c r="E100" s="358"/>
      <c r="F100" s="358"/>
      <c r="G100" s="358"/>
      <c r="H100" s="358"/>
      <c r="I100" s="358"/>
    </row>
    <row r="101" spans="1:9" ht="12.75">
      <c r="A101" s="358"/>
      <c r="B101" s="358"/>
      <c r="C101" s="358"/>
      <c r="D101" s="358"/>
      <c r="E101" s="358"/>
      <c r="F101" s="358"/>
      <c r="G101" s="358"/>
      <c r="H101" s="358"/>
      <c r="I101" s="358"/>
    </row>
    <row r="102" spans="1:9" ht="12.75">
      <c r="A102" s="358"/>
      <c r="B102" s="358"/>
      <c r="C102" s="358"/>
      <c r="D102" s="358"/>
      <c r="E102" s="358"/>
      <c r="F102" s="358"/>
      <c r="G102" s="358"/>
      <c r="H102" s="358"/>
      <c r="I102" s="358"/>
    </row>
    <row r="103" spans="1:9" ht="12.75">
      <c r="A103" s="358"/>
      <c r="B103" s="358"/>
      <c r="C103" s="358"/>
      <c r="D103" s="358"/>
      <c r="E103" s="358"/>
      <c r="F103" s="358"/>
      <c r="G103" s="358"/>
      <c r="H103" s="358"/>
      <c r="I103" s="358"/>
    </row>
    <row r="104" spans="1:9" ht="12.75">
      <c r="A104" s="358"/>
      <c r="B104" s="358"/>
      <c r="C104" s="358"/>
      <c r="D104" s="358"/>
      <c r="E104" s="358"/>
      <c r="F104" s="358"/>
      <c r="G104" s="358"/>
      <c r="H104" s="358"/>
      <c r="I104" s="358"/>
    </row>
    <row r="105" spans="1:9" ht="12.75">
      <c r="A105" s="358"/>
      <c r="B105" s="358"/>
      <c r="C105" s="358"/>
      <c r="D105" s="358"/>
      <c r="E105" s="358"/>
      <c r="F105" s="358"/>
      <c r="G105" s="358"/>
      <c r="H105" s="358"/>
      <c r="I105" s="358"/>
    </row>
    <row r="106" spans="1:9" ht="12.75">
      <c r="A106" s="358"/>
      <c r="B106" s="358"/>
      <c r="C106" s="358"/>
      <c r="D106" s="358"/>
      <c r="E106" s="358"/>
      <c r="F106" s="358"/>
      <c r="G106" s="358"/>
      <c r="H106" s="358"/>
      <c r="I106" s="358"/>
    </row>
    <row r="107" spans="1:9" ht="12.75">
      <c r="A107" s="358"/>
      <c r="B107" s="358"/>
      <c r="C107" s="358"/>
      <c r="D107" s="358"/>
      <c r="E107" s="358"/>
      <c r="F107" s="358"/>
      <c r="G107" s="358"/>
      <c r="H107" s="358"/>
      <c r="I107" s="358"/>
    </row>
    <row r="108" spans="1:9" ht="12.75">
      <c r="A108" s="358"/>
      <c r="B108" s="358"/>
      <c r="C108" s="358"/>
      <c r="D108" s="358"/>
      <c r="E108" s="358"/>
      <c r="F108" s="358"/>
      <c r="G108" s="358"/>
      <c r="H108" s="358"/>
      <c r="I108" s="358"/>
    </row>
  </sheetData>
  <sheetProtection/>
  <printOptions horizontalCentered="1"/>
  <pageMargins left="0.34" right="0.24" top="1.06" bottom="0.92" header="0.34" footer="0.31496062992125984"/>
  <pageSetup horizontalDpi="600" verticalDpi="6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9"/>
  <sheetViews>
    <sheetView view="pageBreakPreview" zoomScaleNormal="110" zoomScaleSheetLayoutView="100" zoomScalePageLayoutView="0" workbookViewId="0" topLeftCell="A1">
      <selection activeCell="I14" sqref="I14"/>
    </sheetView>
  </sheetViews>
  <sheetFormatPr defaultColWidth="11.421875" defaultRowHeight="12.75"/>
  <cols>
    <col min="1" max="1" width="8.00390625" style="291" customWidth="1"/>
    <col min="2" max="2" width="21.7109375" style="291" customWidth="1"/>
    <col min="3" max="6" width="20.00390625" style="291" customWidth="1"/>
    <col min="7" max="7" width="20.421875" style="291" bestFit="1" customWidth="1"/>
    <col min="8" max="8" width="12.00390625" style="291" customWidth="1"/>
    <col min="9" max="9" width="12.7109375" style="291" bestFit="1" customWidth="1"/>
    <col min="10" max="10" width="12.7109375" style="492" customWidth="1"/>
    <col min="11" max="11" width="11.421875" style="492" customWidth="1"/>
    <col min="12" max="12" width="12.7109375" style="492" bestFit="1" customWidth="1"/>
    <col min="13" max="13" width="15.140625" style="492" customWidth="1"/>
    <col min="14" max="14" width="11.421875" style="492" customWidth="1"/>
    <col min="15" max="15" width="12.7109375" style="492" bestFit="1" customWidth="1"/>
    <col min="16" max="17" width="11.421875" style="492" customWidth="1"/>
    <col min="18" max="16384" width="11.421875" style="291" customWidth="1"/>
  </cols>
  <sheetData>
    <row r="1" ht="18">
      <c r="A1" s="491" t="s">
        <v>145</v>
      </c>
    </row>
    <row r="2" ht="18">
      <c r="A2" s="491"/>
    </row>
    <row r="3" ht="15.75">
      <c r="A3" s="405" t="s">
        <v>146</v>
      </c>
    </row>
    <row r="4" ht="13.5" thickBot="1"/>
    <row r="5" spans="2:7" ht="26.25" thickBot="1">
      <c r="B5" s="407" t="s">
        <v>48</v>
      </c>
      <c r="C5" s="408" t="s">
        <v>113</v>
      </c>
      <c r="D5" s="409" t="s">
        <v>114</v>
      </c>
      <c r="E5" s="410" t="s">
        <v>115</v>
      </c>
      <c r="F5" s="411" t="s">
        <v>59</v>
      </c>
      <c r="G5" s="412" t="s">
        <v>116</v>
      </c>
    </row>
    <row r="6" spans="2:14" ht="18" customHeight="1">
      <c r="B6" s="414" t="s">
        <v>9</v>
      </c>
      <c r="C6" s="493">
        <v>5997.7053022547925</v>
      </c>
      <c r="D6" s="493">
        <v>3736.3142790781008</v>
      </c>
      <c r="E6" s="494">
        <v>4512.262577096362</v>
      </c>
      <c r="F6" s="495">
        <f>SUM(C6:E6)</f>
        <v>14246.282158429256</v>
      </c>
      <c r="G6" s="496">
        <f>(F6/F$57)*100</f>
        <v>44.77097768538204</v>
      </c>
      <c r="H6" s="402"/>
      <c r="K6" s="497"/>
      <c r="L6" s="492" t="s">
        <v>113</v>
      </c>
      <c r="M6" s="492" t="s">
        <v>114</v>
      </c>
      <c r="N6" s="492" t="s">
        <v>115</v>
      </c>
    </row>
    <row r="7" spans="2:15" ht="18" customHeight="1">
      <c r="B7" s="498"/>
      <c r="C7" s="499">
        <f>C6/$F6</f>
        <v>0.4210014399234725</v>
      </c>
      <c r="D7" s="499">
        <f>D6/$F6</f>
        <v>0.2622659187518193</v>
      </c>
      <c r="E7" s="500">
        <f>E6/$F6</f>
        <v>0.31673264132470813</v>
      </c>
      <c r="F7" s="426"/>
      <c r="G7" s="427"/>
      <c r="K7" s="497" t="s">
        <v>9</v>
      </c>
      <c r="L7" s="497">
        <f>+C6</f>
        <v>5997.7053022547925</v>
      </c>
      <c r="M7" s="497">
        <f>+D6</f>
        <v>3736.3142790781008</v>
      </c>
      <c r="N7" s="497">
        <f>+E6</f>
        <v>4512.262577096362</v>
      </c>
      <c r="O7" s="497">
        <f aca="true" t="shared" si="0" ref="O7:O13">SUM(L7:N7)</f>
        <v>14246.282158429256</v>
      </c>
    </row>
    <row r="8" spans="2:15" ht="18" customHeight="1">
      <c r="B8" s="414" t="s">
        <v>14</v>
      </c>
      <c r="C8" s="501">
        <v>1890.8974551833396</v>
      </c>
      <c r="D8" s="501">
        <v>229.0584675213362</v>
      </c>
      <c r="E8" s="502">
        <v>391.4490815289186</v>
      </c>
      <c r="F8" s="495">
        <f>SUM(C8:E8)</f>
        <v>2511.4050042335944</v>
      </c>
      <c r="G8" s="496">
        <f>(F8/F$57)*100</f>
        <v>7.8924491423870595</v>
      </c>
      <c r="H8" s="402"/>
      <c r="I8" s="389"/>
      <c r="J8" s="497"/>
      <c r="K8" s="497" t="s">
        <v>14</v>
      </c>
      <c r="L8" s="497">
        <f>+C8</f>
        <v>1890.8974551833396</v>
      </c>
      <c r="M8" s="497">
        <f>+D8</f>
        <v>229.0584675213362</v>
      </c>
      <c r="N8" s="497">
        <f>+E8</f>
        <v>391.4490815289186</v>
      </c>
      <c r="O8" s="497">
        <f t="shared" si="0"/>
        <v>2511.4050042335944</v>
      </c>
    </row>
    <row r="9" spans="2:15" ht="18" customHeight="1">
      <c r="B9" s="503"/>
      <c r="C9" s="499">
        <f>C8/$F8</f>
        <v>0.7529241408676673</v>
      </c>
      <c r="D9" s="499">
        <f>D8/$F8</f>
        <v>0.09120729915533397</v>
      </c>
      <c r="E9" s="500">
        <f>E8/$F8</f>
        <v>0.15586855997699867</v>
      </c>
      <c r="F9" s="426"/>
      <c r="G9" s="427"/>
      <c r="K9" s="497" t="s">
        <v>22</v>
      </c>
      <c r="L9" s="497">
        <f>+C10</f>
        <v>1540.2575694802217</v>
      </c>
      <c r="M9" s="497">
        <f>+D10</f>
        <v>181.55653221839785</v>
      </c>
      <c r="N9" s="497">
        <f>+E10</f>
        <v>177.56474610549512</v>
      </c>
      <c r="O9" s="497">
        <f t="shared" si="0"/>
        <v>1899.3788478041147</v>
      </c>
    </row>
    <row r="10" spans="2:15" ht="18" customHeight="1">
      <c r="B10" s="414" t="s">
        <v>22</v>
      </c>
      <c r="C10" s="501">
        <v>1540.2575694802217</v>
      </c>
      <c r="D10" s="501">
        <v>181.55653221839785</v>
      </c>
      <c r="E10" s="502">
        <v>177.56474610549512</v>
      </c>
      <c r="F10" s="495">
        <f>SUM(C10:E10)</f>
        <v>1899.3788478041147</v>
      </c>
      <c r="G10" s="496">
        <f>(F10/F$57)*100</f>
        <v>5.969069478299631</v>
      </c>
      <c r="H10" s="402"/>
      <c r="I10" s="389"/>
      <c r="J10" s="497"/>
      <c r="K10" s="497" t="s">
        <v>13</v>
      </c>
      <c r="L10" s="497">
        <f>+C12</f>
        <v>1721.1746553450703</v>
      </c>
      <c r="M10" s="497">
        <f>+D12</f>
        <v>40.08631055998719</v>
      </c>
      <c r="N10" s="497">
        <f>+E12</f>
        <v>44.18683266401116</v>
      </c>
      <c r="O10" s="497">
        <f t="shared" si="0"/>
        <v>1805.4477985690687</v>
      </c>
    </row>
    <row r="11" spans="2:15" ht="18" customHeight="1">
      <c r="B11" s="503"/>
      <c r="C11" s="499">
        <f>C10/$F10</f>
        <v>0.8109269887157712</v>
      </c>
      <c r="D11" s="499">
        <f>D10/$F10</f>
        <v>0.09558731920611659</v>
      </c>
      <c r="E11" s="500">
        <f>E10/$F10</f>
        <v>0.09348569207811226</v>
      </c>
      <c r="F11" s="426"/>
      <c r="G11" s="427"/>
      <c r="K11" s="497" t="s">
        <v>47</v>
      </c>
      <c r="L11" s="497">
        <f>+C14</f>
        <v>948.4144332005579</v>
      </c>
      <c r="M11" s="497">
        <f>+D14</f>
        <v>359.6307699314079</v>
      </c>
      <c r="N11" s="497">
        <f>+E14</f>
        <v>368.38629737001406</v>
      </c>
      <c r="O11" s="497">
        <f t="shared" si="0"/>
        <v>1676.4315005019798</v>
      </c>
    </row>
    <row r="12" spans="2:15" ht="18" customHeight="1">
      <c r="B12" s="414" t="s">
        <v>13</v>
      </c>
      <c r="C12" s="501">
        <v>1721.1746553450703</v>
      </c>
      <c r="D12" s="501">
        <v>40.08631055998719</v>
      </c>
      <c r="E12" s="502">
        <v>44.18683266401116</v>
      </c>
      <c r="F12" s="495">
        <f>SUM(C12:E12)</f>
        <v>1805.4477985690687</v>
      </c>
      <c r="G12" s="496">
        <f>(F12/F$57)*100</f>
        <v>5.673877731954883</v>
      </c>
      <c r="H12" s="402"/>
      <c r="I12" s="389"/>
      <c r="J12" s="497"/>
      <c r="K12" s="497" t="s">
        <v>8</v>
      </c>
      <c r="L12" s="497">
        <f>+C16</f>
        <v>1216.0487974381563</v>
      </c>
      <c r="M12" s="497">
        <f>+D16</f>
        <v>131.85676942262245</v>
      </c>
      <c r="N12" s="497">
        <f>+E16</f>
        <v>172.7853764492029</v>
      </c>
      <c r="O12" s="497">
        <f t="shared" si="0"/>
        <v>1520.6909433099815</v>
      </c>
    </row>
    <row r="13" spans="2:15" ht="18" customHeight="1">
      <c r="B13" s="503"/>
      <c r="C13" s="499">
        <f>C12/$F12</f>
        <v>0.9533228580240369</v>
      </c>
      <c r="D13" s="499">
        <f>D12/$F12</f>
        <v>0.022202974016616885</v>
      </c>
      <c r="E13" s="500">
        <f>E12/$F12</f>
        <v>0.02447416795934616</v>
      </c>
      <c r="F13" s="426"/>
      <c r="G13" s="427"/>
      <c r="K13" s="497" t="s">
        <v>16</v>
      </c>
      <c r="L13" s="497">
        <f>C57-SUM(L7:L12)</f>
        <v>4526.9251856922765</v>
      </c>
      <c r="M13" s="497">
        <f>D57-SUM(M7:M12)</f>
        <v>1637.3339897433325</v>
      </c>
      <c r="N13" s="497">
        <f>E57-SUM(N7:N12)</f>
        <v>1996.4553769674949</v>
      </c>
      <c r="O13" s="497">
        <f t="shared" si="0"/>
        <v>8160.714552403104</v>
      </c>
    </row>
    <row r="14" spans="2:15" ht="18" customHeight="1">
      <c r="B14" s="414" t="s">
        <v>47</v>
      </c>
      <c r="C14" s="501">
        <v>948.4144332005579</v>
      </c>
      <c r="D14" s="501">
        <v>359.6307699314079</v>
      </c>
      <c r="E14" s="502">
        <v>368.38629737001406</v>
      </c>
      <c r="F14" s="495">
        <f>SUM(C14:E14)</f>
        <v>1676.4315005019798</v>
      </c>
      <c r="G14" s="496">
        <f>(F14/F$57)*100</f>
        <v>5.268425576959163</v>
      </c>
      <c r="H14" s="402"/>
      <c r="I14" s="389"/>
      <c r="J14" s="497"/>
      <c r="K14" s="497"/>
      <c r="L14" s="497">
        <f>L13/O13</f>
        <v>0.5547216676460301</v>
      </c>
      <c r="M14" s="497">
        <f>M13/O13</f>
        <v>0.20063610597201725</v>
      </c>
      <c r="N14" s="497">
        <f>N13/O13</f>
        <v>0.24464222638195257</v>
      </c>
      <c r="O14" s="497"/>
    </row>
    <row r="15" spans="2:15" ht="18" customHeight="1">
      <c r="B15" s="503"/>
      <c r="C15" s="499">
        <f>C14/$F14</f>
        <v>0.5657340803465998</v>
      </c>
      <c r="D15" s="499">
        <f>D14/$F14</f>
        <v>0.21452160128446784</v>
      </c>
      <c r="E15" s="500">
        <f>E14/$F14</f>
        <v>0.21974431836893238</v>
      </c>
      <c r="F15" s="426"/>
      <c r="G15" s="427"/>
      <c r="K15" s="497"/>
      <c r="L15" s="497">
        <f>SUM(L7:L13)</f>
        <v>17841.423398594416</v>
      </c>
      <c r="M15" s="497">
        <f>SUM(M7:M13)</f>
        <v>6315.837118475184</v>
      </c>
      <c r="N15" s="497">
        <f>SUM(N7:N13)</f>
        <v>7663.090288181499</v>
      </c>
      <c r="O15" s="497">
        <f>SUM(L15:N15)</f>
        <v>31820.3508052511</v>
      </c>
    </row>
    <row r="16" spans="2:15" ht="18" customHeight="1">
      <c r="B16" s="414" t="s">
        <v>8</v>
      </c>
      <c r="C16" s="501">
        <v>1216.0487974381563</v>
      </c>
      <c r="D16" s="501">
        <v>131.85676942262245</v>
      </c>
      <c r="E16" s="502">
        <v>172.7853764492029</v>
      </c>
      <c r="F16" s="495">
        <f>SUM(C16:E16)</f>
        <v>1520.6909433099815</v>
      </c>
      <c r="G16" s="496">
        <f>(F16/F$57)*100</f>
        <v>4.778988618375106</v>
      </c>
      <c r="H16" s="402"/>
      <c r="I16" s="389"/>
      <c r="J16" s="497"/>
      <c r="K16" s="497"/>
      <c r="L16" s="497">
        <f>L15/$O15</f>
        <v>0.5606922283097572</v>
      </c>
      <c r="M16" s="497">
        <f>M15/$O15</f>
        <v>0.19848420770499248</v>
      </c>
      <c r="N16" s="497">
        <f>N15/$O15</f>
        <v>0.24082356398525032</v>
      </c>
      <c r="O16" s="497"/>
    </row>
    <row r="17" spans="2:15" ht="18" customHeight="1">
      <c r="B17" s="503"/>
      <c r="C17" s="499">
        <f>C16/$F16</f>
        <v>0.7996685998479534</v>
      </c>
      <c r="D17" s="499">
        <f>D16/$F16</f>
        <v>0.08670845973187626</v>
      </c>
      <c r="E17" s="500">
        <f>E16/$F16</f>
        <v>0.11362294042017049</v>
      </c>
      <c r="F17" s="426"/>
      <c r="G17" s="427"/>
      <c r="K17" s="497"/>
      <c r="L17" s="497"/>
      <c r="M17" s="497"/>
      <c r="N17" s="497"/>
      <c r="O17" s="497"/>
    </row>
    <row r="18" spans="2:15" ht="18" customHeight="1">
      <c r="B18" s="414" t="s">
        <v>23</v>
      </c>
      <c r="C18" s="501">
        <v>692.9103712055897</v>
      </c>
      <c r="D18" s="501">
        <v>280.1843966508911</v>
      </c>
      <c r="E18" s="502">
        <v>336.19181795867433</v>
      </c>
      <c r="F18" s="495">
        <f>SUM(C18:E18)</f>
        <v>1309.2865858151551</v>
      </c>
      <c r="G18" s="496">
        <f>(F18/F$57)*100</f>
        <v>4.114620212166524</v>
      </c>
      <c r="H18" s="402"/>
      <c r="I18" s="389"/>
      <c r="J18" s="497"/>
      <c r="K18" s="497" t="s">
        <v>9</v>
      </c>
      <c r="L18" s="497">
        <f aca="true" t="shared" si="1" ref="L18:N20">L7/$O7</f>
        <v>0.4210014399234725</v>
      </c>
      <c r="M18" s="497">
        <f t="shared" si="1"/>
        <v>0.2622659187518193</v>
      </c>
      <c r="N18" s="497">
        <f t="shared" si="1"/>
        <v>0.31673264132470813</v>
      </c>
      <c r="O18" s="497"/>
    </row>
    <row r="19" spans="2:15" ht="18" customHeight="1">
      <c r="B19" s="503"/>
      <c r="C19" s="499">
        <f>C18/$F18</f>
        <v>0.5292274271443691</v>
      </c>
      <c r="D19" s="499">
        <f>D18/$F18</f>
        <v>0.21399776006751775</v>
      </c>
      <c r="E19" s="500">
        <f>E18/$F18</f>
        <v>0.25677481278811315</v>
      </c>
      <c r="F19" s="426"/>
      <c r="G19" s="427"/>
      <c r="K19" s="497" t="s">
        <v>14</v>
      </c>
      <c r="L19" s="497">
        <f t="shared" si="1"/>
        <v>0.7529241408676673</v>
      </c>
      <c r="M19" s="497">
        <f t="shared" si="1"/>
        <v>0.09120729915533397</v>
      </c>
      <c r="N19" s="497">
        <f t="shared" si="1"/>
        <v>0.15586855997699867</v>
      </c>
      <c r="O19" s="497"/>
    </row>
    <row r="20" spans="2:15" ht="18" customHeight="1">
      <c r="B20" s="414" t="s">
        <v>28</v>
      </c>
      <c r="C20" s="501">
        <v>559.0898216897231</v>
      </c>
      <c r="D20" s="501">
        <v>264.6180380887408</v>
      </c>
      <c r="E20" s="502">
        <v>258.75884490461834</v>
      </c>
      <c r="F20" s="495">
        <f>SUM(C20:E20)</f>
        <v>1082.4667046830823</v>
      </c>
      <c r="G20" s="496">
        <f>(F20/F$57)*100</f>
        <v>3.401806319823633</v>
      </c>
      <c r="H20" s="402"/>
      <c r="I20" s="389"/>
      <c r="J20" s="497"/>
      <c r="K20" s="497" t="s">
        <v>22</v>
      </c>
      <c r="L20" s="497">
        <f t="shared" si="1"/>
        <v>0.8109269887157712</v>
      </c>
      <c r="M20" s="497">
        <f t="shared" si="1"/>
        <v>0.09558731920611659</v>
      </c>
      <c r="N20" s="497">
        <f t="shared" si="1"/>
        <v>0.09348569207811226</v>
      </c>
      <c r="O20" s="497"/>
    </row>
    <row r="21" spans="2:15" ht="18" customHeight="1">
      <c r="B21" s="503"/>
      <c r="C21" s="499">
        <f>C20/$F20</f>
        <v>0.5164960910769166</v>
      </c>
      <c r="D21" s="499">
        <f>D20/$F20</f>
        <v>0.2444583625010563</v>
      </c>
      <c r="E21" s="500">
        <f>E20/$F20</f>
        <v>0.239045546422027</v>
      </c>
      <c r="F21" s="426"/>
      <c r="G21" s="427"/>
      <c r="K21" s="497" t="s">
        <v>13</v>
      </c>
      <c r="L21" s="497">
        <f>L10/$O10</f>
        <v>0.9533228580240369</v>
      </c>
      <c r="M21" s="497">
        <f>M10/$O10</f>
        <v>0.022202974016616885</v>
      </c>
      <c r="N21" s="497">
        <f>N10/$O10</f>
        <v>0.02447416795934616</v>
      </c>
      <c r="O21" s="497"/>
    </row>
    <row r="22" spans="2:15" ht="18" customHeight="1">
      <c r="B22" s="414" t="s">
        <v>17</v>
      </c>
      <c r="C22" s="501">
        <v>798.1413961456849</v>
      </c>
      <c r="D22" s="501">
        <v>68.68018977495794</v>
      </c>
      <c r="E22" s="502">
        <v>104.11111627703218</v>
      </c>
      <c r="F22" s="495">
        <f>SUM(C22:E22)</f>
        <v>970.9327021976751</v>
      </c>
      <c r="G22" s="496">
        <f>(F22/F$57)*100</f>
        <v>3.051294777169611</v>
      </c>
      <c r="H22" s="402"/>
      <c r="I22" s="389"/>
      <c r="J22" s="497"/>
      <c r="K22" s="497" t="s">
        <v>47</v>
      </c>
      <c r="L22" s="497">
        <f aca="true" t="shared" si="2" ref="L22:N23">L11/$O11</f>
        <v>0.5657340803465998</v>
      </c>
      <c r="M22" s="497">
        <f t="shared" si="2"/>
        <v>0.21452160128446784</v>
      </c>
      <c r="N22" s="497">
        <f t="shared" si="2"/>
        <v>0.21974431836893238</v>
      </c>
      <c r="O22" s="497"/>
    </row>
    <row r="23" spans="2:15" ht="18" customHeight="1">
      <c r="B23" s="503"/>
      <c r="C23" s="499">
        <f>C22/$F22</f>
        <v>0.8220357542176893</v>
      </c>
      <c r="D23" s="499">
        <f>D22/$F22</f>
        <v>0.07073630295848778</v>
      </c>
      <c r="E23" s="500">
        <f>E22/$F22</f>
        <v>0.1072279428238229</v>
      </c>
      <c r="F23" s="426"/>
      <c r="G23" s="427"/>
      <c r="K23" s="497" t="s">
        <v>8</v>
      </c>
      <c r="L23" s="497">
        <f>L12/$O12</f>
        <v>0.7996685998479534</v>
      </c>
      <c r="M23" s="497">
        <f t="shared" si="2"/>
        <v>0.08670845973187626</v>
      </c>
      <c r="N23" s="497">
        <f t="shared" si="2"/>
        <v>0.11362294042017049</v>
      </c>
      <c r="O23" s="497"/>
    </row>
    <row r="24" spans="2:15" ht="18" customHeight="1">
      <c r="B24" s="414" t="s">
        <v>20</v>
      </c>
      <c r="C24" s="501">
        <v>483.412014517384</v>
      </c>
      <c r="D24" s="501">
        <v>122.5834444755612</v>
      </c>
      <c r="E24" s="502">
        <v>166.77668325923221</v>
      </c>
      <c r="F24" s="495">
        <f>SUM(C24:E24)</f>
        <v>772.7721422521774</v>
      </c>
      <c r="G24" s="496">
        <f>(F24/F$57)*100</f>
        <v>2.4285468974925695</v>
      </c>
      <c r="H24" s="402"/>
      <c r="I24" s="389"/>
      <c r="J24" s="497"/>
      <c r="K24" s="497" t="s">
        <v>147</v>
      </c>
      <c r="L24" s="497">
        <f>L13/$O13</f>
        <v>0.5547216676460301</v>
      </c>
      <c r="M24" s="497">
        <f>M13/$O13</f>
        <v>0.20063610597201725</v>
      </c>
      <c r="N24" s="497">
        <f>N13/$O13</f>
        <v>0.24464222638195257</v>
      </c>
      <c r="O24" s="497"/>
    </row>
    <row r="25" spans="2:15" ht="18" customHeight="1">
      <c r="B25" s="503"/>
      <c r="C25" s="499">
        <f>C24/$F24</f>
        <v>0.6255556949924742</v>
      </c>
      <c r="D25" s="499">
        <f>D24/$F24</f>
        <v>0.1586281877582988</v>
      </c>
      <c r="E25" s="500">
        <f>E24/$F24</f>
        <v>0.21581611724922695</v>
      </c>
      <c r="F25" s="426"/>
      <c r="G25" s="427"/>
      <c r="K25" s="497"/>
      <c r="L25" s="497"/>
      <c r="M25" s="497"/>
      <c r="N25" s="497"/>
      <c r="O25" s="497"/>
    </row>
    <row r="26" spans="2:15" ht="18" customHeight="1">
      <c r="B26" s="414" t="s">
        <v>40</v>
      </c>
      <c r="C26" s="501">
        <v>483.8263481968618</v>
      </c>
      <c r="D26" s="501">
        <v>142.14390562048303</v>
      </c>
      <c r="E26" s="502">
        <v>142.85268100146638</v>
      </c>
      <c r="F26" s="495">
        <f>SUM(C26:E26)</f>
        <v>768.8229348188112</v>
      </c>
      <c r="G26" s="496">
        <f>(F26/F$57)*100</f>
        <v>2.4161359487335927</v>
      </c>
      <c r="H26" s="402"/>
      <c r="I26" s="389"/>
      <c r="J26" s="497"/>
      <c r="K26" s="497"/>
      <c r="L26" s="497"/>
      <c r="M26" s="497"/>
      <c r="N26" s="497"/>
      <c r="O26" s="497"/>
    </row>
    <row r="27" spans="2:15" ht="18" customHeight="1">
      <c r="B27" s="503"/>
      <c r="C27" s="499">
        <f>C26/$F26</f>
        <v>0.6293079020995717</v>
      </c>
      <c r="D27" s="499">
        <f>D26/$F26</f>
        <v>0.18488510056477717</v>
      </c>
      <c r="E27" s="500">
        <f>E26/$F26</f>
        <v>0.1858069973356512</v>
      </c>
      <c r="F27" s="426"/>
      <c r="G27" s="427"/>
      <c r="K27" s="497"/>
      <c r="L27" s="497"/>
      <c r="M27" s="497"/>
      <c r="N27" s="497"/>
      <c r="O27" s="497"/>
    </row>
    <row r="28" spans="2:15" ht="18" customHeight="1">
      <c r="B28" s="414" t="s">
        <v>27</v>
      </c>
      <c r="C28" s="501">
        <v>540.4370282932579</v>
      </c>
      <c r="D28" s="501">
        <v>24.366106601802734</v>
      </c>
      <c r="E28" s="502">
        <v>27.448597520515523</v>
      </c>
      <c r="F28" s="495">
        <f>SUM(C28:E28)</f>
        <v>592.251732415576</v>
      </c>
      <c r="G28" s="496">
        <f>(F28/F$57)*100</f>
        <v>1.861235710568724</v>
      </c>
      <c r="H28" s="402"/>
      <c r="I28" s="389"/>
      <c r="J28" s="497"/>
      <c r="K28" s="497"/>
      <c r="L28" s="497"/>
      <c r="M28" s="497"/>
      <c r="N28" s="497"/>
      <c r="O28" s="497"/>
    </row>
    <row r="29" spans="2:15" ht="18" customHeight="1">
      <c r="B29" s="503"/>
      <c r="C29" s="499">
        <f>C28/$F28</f>
        <v>0.912512363769735</v>
      </c>
      <c r="D29" s="499">
        <f>D28/$F28</f>
        <v>0.041141469527530776</v>
      </c>
      <c r="E29" s="500">
        <f>E28/$F28</f>
        <v>0.04634616670273438</v>
      </c>
      <c r="F29" s="426"/>
      <c r="G29" s="427"/>
      <c r="K29" s="497"/>
      <c r="L29" s="497"/>
      <c r="M29" s="497"/>
      <c r="N29" s="497"/>
      <c r="O29" s="497"/>
    </row>
    <row r="30" spans="2:15" ht="18" customHeight="1">
      <c r="B30" s="414" t="s">
        <v>24</v>
      </c>
      <c r="C30" s="501">
        <v>144.7190628343958</v>
      </c>
      <c r="D30" s="501">
        <v>176.1081057988825</v>
      </c>
      <c r="E30" s="502">
        <v>231.5476635009569</v>
      </c>
      <c r="F30" s="495">
        <f>SUM(C30:E30)</f>
        <v>552.3748321342352</v>
      </c>
      <c r="G30" s="496">
        <f>(F30/F$57)*100</f>
        <v>1.735916852441113</v>
      </c>
      <c r="H30" s="402"/>
      <c r="I30" s="389"/>
      <c r="J30" s="497"/>
      <c r="K30" s="497"/>
      <c r="L30" s="497"/>
      <c r="M30" s="497"/>
      <c r="N30" s="497"/>
      <c r="O30" s="497"/>
    </row>
    <row r="31" spans="2:15" ht="18" customHeight="1">
      <c r="B31" s="503"/>
      <c r="C31" s="499">
        <f>C30/$F30</f>
        <v>0.2619943096886553</v>
      </c>
      <c r="D31" s="499">
        <f>D30/$F30</f>
        <v>0.3188199308763684</v>
      </c>
      <c r="E31" s="500">
        <f>E30/$F30</f>
        <v>0.4191857594349762</v>
      </c>
      <c r="F31" s="426"/>
      <c r="G31" s="427"/>
      <c r="K31" s="497"/>
      <c r="L31" s="497"/>
      <c r="M31" s="497"/>
      <c r="N31" s="497"/>
      <c r="O31" s="497"/>
    </row>
    <row r="32" spans="2:15" ht="18" customHeight="1">
      <c r="B32" s="414" t="s">
        <v>29</v>
      </c>
      <c r="C32" s="501">
        <v>200.6879285966803</v>
      </c>
      <c r="D32" s="501">
        <v>82.06986438051365</v>
      </c>
      <c r="E32" s="502">
        <v>108.16786117757549</v>
      </c>
      <c r="F32" s="495">
        <f>SUM(C32:E32)</f>
        <v>390.92565415476946</v>
      </c>
      <c r="G32" s="496">
        <f>(F32/F$57)*100</f>
        <v>1.228539737186862</v>
      </c>
      <c r="H32" s="402"/>
      <c r="I32" s="389"/>
      <c r="J32" s="497"/>
      <c r="K32" s="497"/>
      <c r="L32" s="497"/>
      <c r="M32" s="497"/>
      <c r="N32" s="497"/>
      <c r="O32" s="497"/>
    </row>
    <row r="33" spans="2:15" ht="18" customHeight="1">
      <c r="B33" s="503"/>
      <c r="C33" s="499">
        <f>C32/$F32</f>
        <v>0.5133659724394217</v>
      </c>
      <c r="D33" s="499">
        <f>D32/$F32</f>
        <v>0.20993726942264518</v>
      </c>
      <c r="E33" s="500">
        <f>E32/$F32</f>
        <v>0.276696758137933</v>
      </c>
      <c r="F33" s="426"/>
      <c r="G33" s="427"/>
      <c r="K33" s="497"/>
      <c r="L33" s="497"/>
      <c r="M33" s="497"/>
      <c r="N33" s="497"/>
      <c r="O33" s="497"/>
    </row>
    <row r="34" spans="2:15" ht="18" customHeight="1">
      <c r="B34" s="414" t="s">
        <v>10</v>
      </c>
      <c r="C34" s="501">
        <v>228.636588794803</v>
      </c>
      <c r="D34" s="501">
        <v>15.465513416613256</v>
      </c>
      <c r="E34" s="502">
        <v>18.087647566226654</v>
      </c>
      <c r="F34" s="495">
        <f>SUM(C34:E34)</f>
        <v>262.18974977764293</v>
      </c>
      <c r="G34" s="496">
        <f>(F34/F$57)*100</f>
        <v>0.8239687594342157</v>
      </c>
      <c r="H34" s="402"/>
      <c r="I34" s="389"/>
      <c r="J34" s="497"/>
      <c r="K34" s="497"/>
      <c r="L34" s="497"/>
      <c r="M34" s="497"/>
      <c r="N34" s="497"/>
      <c r="O34" s="497"/>
    </row>
    <row r="35" spans="2:15" ht="18" customHeight="1">
      <c r="B35" s="503"/>
      <c r="C35" s="499">
        <f>C34/$F34</f>
        <v>0.8720271825603572</v>
      </c>
      <c r="D35" s="499">
        <f>D34/$F34</f>
        <v>0.05898595742102504</v>
      </c>
      <c r="E35" s="500">
        <f>E34/$F34</f>
        <v>0.0689868600186177</v>
      </c>
      <c r="F35" s="426"/>
      <c r="G35" s="427"/>
      <c r="K35" s="497"/>
      <c r="L35" s="497"/>
      <c r="M35" s="497"/>
      <c r="N35" s="497"/>
      <c r="O35" s="497"/>
    </row>
    <row r="36" spans="2:15" ht="18" customHeight="1">
      <c r="B36" s="414" t="s">
        <v>25</v>
      </c>
      <c r="C36" s="501">
        <v>34.48305302437132</v>
      </c>
      <c r="D36" s="501">
        <v>95.95062762965952</v>
      </c>
      <c r="E36" s="502">
        <v>117.77850921737677</v>
      </c>
      <c r="F36" s="495">
        <f>SUM(C36:E36)</f>
        <v>248.2121898714076</v>
      </c>
      <c r="G36" s="496">
        <f>(F36/F$57)*100</f>
        <v>0.7800422798307012</v>
      </c>
      <c r="H36" s="402"/>
      <c r="I36" s="389"/>
      <c r="J36" s="497"/>
      <c r="K36" s="497"/>
      <c r="L36" s="497"/>
      <c r="M36" s="497"/>
      <c r="N36" s="497"/>
      <c r="O36" s="497"/>
    </row>
    <row r="37" spans="2:15" ht="18" customHeight="1">
      <c r="B37" s="503"/>
      <c r="C37" s="499">
        <f>C36/$F36</f>
        <v>0.13892570321480227</v>
      </c>
      <c r="D37" s="499">
        <f>D36/$F36</f>
        <v>0.38656694370799877</v>
      </c>
      <c r="E37" s="500">
        <f>E36/$F36</f>
        <v>0.47450735307719905</v>
      </c>
      <c r="F37" s="426"/>
      <c r="G37" s="427"/>
      <c r="K37" s="497"/>
      <c r="L37" s="497"/>
      <c r="M37" s="497"/>
      <c r="N37" s="497"/>
      <c r="O37" s="497"/>
    </row>
    <row r="38" spans="2:15" ht="18" customHeight="1">
      <c r="B38" s="414" t="s">
        <v>32</v>
      </c>
      <c r="C38" s="501">
        <v>46.14359608518461</v>
      </c>
      <c r="D38" s="501">
        <v>72.86294692895174</v>
      </c>
      <c r="E38" s="502">
        <v>86.63082039254627</v>
      </c>
      <c r="F38" s="495">
        <f>SUM(C38:E38)</f>
        <v>205.63736340668262</v>
      </c>
      <c r="G38" s="496">
        <f>(F38/F$57)*100</f>
        <v>0.6462448030986122</v>
      </c>
      <c r="H38" s="402"/>
      <c r="I38" s="389"/>
      <c r="J38" s="497"/>
      <c r="K38" s="497"/>
      <c r="L38" s="497"/>
      <c r="M38" s="497"/>
      <c r="N38" s="497"/>
      <c r="O38" s="497"/>
    </row>
    <row r="39" spans="2:15" ht="18" customHeight="1">
      <c r="B39" s="503"/>
      <c r="C39" s="499">
        <f>C38/$F38</f>
        <v>0.22439305445639204</v>
      </c>
      <c r="D39" s="499">
        <f>D38/$F38</f>
        <v>0.35432737378981544</v>
      </c>
      <c r="E39" s="500">
        <f>E38/$F38</f>
        <v>0.42127957175379255</v>
      </c>
      <c r="F39" s="426"/>
      <c r="G39" s="427"/>
      <c r="K39" s="497"/>
      <c r="L39" s="497"/>
      <c r="M39" s="497"/>
      <c r="N39" s="497"/>
      <c r="O39" s="497"/>
    </row>
    <row r="40" spans="2:15" ht="18" customHeight="1">
      <c r="B40" s="414" t="s">
        <v>118</v>
      </c>
      <c r="C40" s="501">
        <v>62.859413795496515</v>
      </c>
      <c r="D40" s="501">
        <v>70.23879143306223</v>
      </c>
      <c r="E40" s="502">
        <v>72.45310269951686</v>
      </c>
      <c r="F40" s="495">
        <f>SUM(C40:E40)</f>
        <v>205.55130792807563</v>
      </c>
      <c r="G40" s="496">
        <f>(F40/F$57)*100</f>
        <v>0.6459743614585005</v>
      </c>
      <c r="H40" s="402"/>
      <c r="I40" s="389"/>
      <c r="J40" s="497"/>
      <c r="K40" s="497"/>
      <c r="L40" s="497"/>
      <c r="M40" s="497"/>
      <c r="N40" s="497"/>
      <c r="O40" s="497"/>
    </row>
    <row r="41" spans="2:15" ht="18" customHeight="1">
      <c r="B41" s="503"/>
      <c r="C41" s="499">
        <f>C40/$F40</f>
        <v>0.30580887287514424</v>
      </c>
      <c r="D41" s="499">
        <f>D40/$F40</f>
        <v>0.3417092897197203</v>
      </c>
      <c r="E41" s="500">
        <f>E40/$F40</f>
        <v>0.35248183740513533</v>
      </c>
      <c r="F41" s="426"/>
      <c r="G41" s="427"/>
      <c r="K41" s="497"/>
      <c r="L41" s="497"/>
      <c r="M41" s="497"/>
      <c r="N41" s="497"/>
      <c r="O41" s="497"/>
    </row>
    <row r="42" spans="2:15" ht="18" customHeight="1">
      <c r="B42" s="414" t="s">
        <v>34</v>
      </c>
      <c r="C42" s="501">
        <v>60.91292874856229</v>
      </c>
      <c r="D42" s="501">
        <v>65.34823663746822</v>
      </c>
      <c r="E42" s="502">
        <v>78.98657461396954</v>
      </c>
      <c r="F42" s="495">
        <f>SUM(C42:E42)</f>
        <v>205.24774000000005</v>
      </c>
      <c r="G42" s="496">
        <f>(F42/F$57)*100</f>
        <v>0.6450203558602169</v>
      </c>
      <c r="H42" s="402"/>
      <c r="I42" s="389"/>
      <c r="J42" s="497"/>
      <c r="K42" s="497"/>
      <c r="L42" s="497"/>
      <c r="M42" s="497"/>
      <c r="N42" s="497"/>
      <c r="O42" s="497"/>
    </row>
    <row r="43" spans="2:15" ht="18" customHeight="1">
      <c r="B43" s="503"/>
      <c r="C43" s="499">
        <f>C42/$F42</f>
        <v>0.29677758570477936</v>
      </c>
      <c r="D43" s="499">
        <f>D42/$F42</f>
        <v>0.3183871190857848</v>
      </c>
      <c r="E43" s="500">
        <f>E42/$F42</f>
        <v>0.38483529520943577</v>
      </c>
      <c r="F43" s="426"/>
      <c r="G43" s="427"/>
      <c r="K43" s="497"/>
      <c r="L43" s="497"/>
      <c r="M43" s="497"/>
      <c r="N43" s="497"/>
      <c r="O43" s="497"/>
    </row>
    <row r="44" spans="2:15" ht="18" customHeight="1">
      <c r="B44" s="414" t="s">
        <v>39</v>
      </c>
      <c r="C44" s="501">
        <v>35.364333933505016</v>
      </c>
      <c r="D44" s="501">
        <v>35.38675238677534</v>
      </c>
      <c r="E44" s="502">
        <v>68.33113041456417</v>
      </c>
      <c r="F44" s="495">
        <f>SUM(C44:E44)</f>
        <v>139.08221673484454</v>
      </c>
      <c r="G44" s="496">
        <f>(F44/F$57)*100</f>
        <v>0.43708574297644986</v>
      </c>
      <c r="H44" s="402"/>
      <c r="I44" s="389"/>
      <c r="J44" s="497"/>
      <c r="K44" s="497"/>
      <c r="L44" s="497"/>
      <c r="M44" s="497"/>
      <c r="N44" s="497"/>
      <c r="O44" s="497"/>
    </row>
    <row r="45" spans="2:15" ht="18" customHeight="1">
      <c r="B45" s="503"/>
      <c r="C45" s="499">
        <f>C44/$F44</f>
        <v>0.25426927154120577</v>
      </c>
      <c r="D45" s="499">
        <f>D44/$F44</f>
        <v>0.25443046003673475</v>
      </c>
      <c r="E45" s="500">
        <f>E44/$F44</f>
        <v>0.4913002684220595</v>
      </c>
      <c r="F45" s="426"/>
      <c r="G45" s="427"/>
      <c r="K45" s="497"/>
      <c r="L45" s="497"/>
      <c r="M45" s="497"/>
      <c r="N45" s="497"/>
      <c r="O45" s="497"/>
    </row>
    <row r="46" spans="2:15" ht="18" customHeight="1">
      <c r="B46" s="414" t="s">
        <v>33</v>
      </c>
      <c r="C46" s="501">
        <v>63.628416668032514</v>
      </c>
      <c r="D46" s="501">
        <v>35.2151546144868</v>
      </c>
      <c r="E46" s="502">
        <v>40.22601397674866</v>
      </c>
      <c r="F46" s="495">
        <f>SUM(C46:E46)</f>
        <v>139.06958525926797</v>
      </c>
      <c r="G46" s="496">
        <f>(F46/F$57)*100</f>
        <v>0.43704604675922754</v>
      </c>
      <c r="H46" s="402"/>
      <c r="I46" s="389"/>
      <c r="J46" s="497"/>
      <c r="K46" s="497"/>
      <c r="L46" s="497"/>
      <c r="M46" s="497"/>
      <c r="N46" s="497"/>
      <c r="O46" s="497"/>
    </row>
    <row r="47" spans="2:15" ht="18" customHeight="1">
      <c r="B47" s="503"/>
      <c r="C47" s="499">
        <f>C46/$F46</f>
        <v>0.4575293479836717</v>
      </c>
      <c r="D47" s="499">
        <f>D46/$F46</f>
        <v>0.2532196709211079</v>
      </c>
      <c r="E47" s="500">
        <f>E46/$F46</f>
        <v>0.2892509810952204</v>
      </c>
      <c r="F47" s="426"/>
      <c r="G47" s="427"/>
      <c r="K47" s="497"/>
      <c r="L47" s="497"/>
      <c r="M47" s="497"/>
      <c r="N47" s="497"/>
      <c r="O47" s="497"/>
    </row>
    <row r="48" spans="2:15" ht="18" customHeight="1">
      <c r="B48" s="414" t="s">
        <v>15</v>
      </c>
      <c r="C48" s="501">
        <v>25.456501978109028</v>
      </c>
      <c r="D48" s="501">
        <v>33.00181635690396</v>
      </c>
      <c r="E48" s="502">
        <v>53.24710707857281</v>
      </c>
      <c r="F48" s="495">
        <f>SUM(C48:E48)</f>
        <v>111.7054254135858</v>
      </c>
      <c r="G48" s="496">
        <f>(F48/F$57)*100</f>
        <v>0.35105026370467224</v>
      </c>
      <c r="H48" s="402"/>
      <c r="I48" s="389"/>
      <c r="J48" s="497"/>
      <c r="K48" s="497"/>
      <c r="L48" s="497"/>
      <c r="M48" s="497"/>
      <c r="N48" s="497"/>
      <c r="O48" s="497"/>
    </row>
    <row r="49" spans="2:15" ht="18" customHeight="1">
      <c r="B49" s="503"/>
      <c r="C49" s="499">
        <f>C48/$F48</f>
        <v>0.2278895754960615</v>
      </c>
      <c r="D49" s="499">
        <f>D48/$F48</f>
        <v>0.29543611006104475</v>
      </c>
      <c r="E49" s="500">
        <f>E48/$F48</f>
        <v>0.4766743144428937</v>
      </c>
      <c r="F49" s="426"/>
      <c r="G49" s="427"/>
      <c r="K49" s="497"/>
      <c r="L49" s="497"/>
      <c r="M49" s="497"/>
      <c r="N49" s="497"/>
      <c r="O49" s="497"/>
    </row>
    <row r="50" spans="2:15" ht="18" customHeight="1">
      <c r="B50" s="414" t="s">
        <v>38</v>
      </c>
      <c r="C50" s="501">
        <v>59.072123001396896</v>
      </c>
      <c r="D50" s="501">
        <v>16.179679772890104</v>
      </c>
      <c r="E50" s="502">
        <v>35.27023596572722</v>
      </c>
      <c r="F50" s="495">
        <f>SUM(C50:E50)</f>
        <v>110.52203874001421</v>
      </c>
      <c r="G50" s="496">
        <f>(F50/F$57)*100</f>
        <v>0.3473313019596738</v>
      </c>
      <c r="H50" s="402"/>
      <c r="I50" s="389"/>
      <c r="J50" s="497"/>
      <c r="K50" s="497"/>
      <c r="L50" s="497"/>
      <c r="M50" s="497"/>
      <c r="N50" s="497"/>
      <c r="O50" s="497"/>
    </row>
    <row r="51" spans="2:15" ht="18" customHeight="1">
      <c r="B51" s="503"/>
      <c r="C51" s="499">
        <f>C50/$F50</f>
        <v>0.5344827481906556</v>
      </c>
      <c r="D51" s="499">
        <f>D50/$F50</f>
        <v>0.1463932438936479</v>
      </c>
      <c r="E51" s="500">
        <f>E50/$F50</f>
        <v>0.31912400791569656</v>
      </c>
      <c r="F51" s="426"/>
      <c r="G51" s="427"/>
      <c r="K51" s="497"/>
      <c r="L51" s="497"/>
      <c r="M51" s="497"/>
      <c r="N51" s="497"/>
      <c r="O51" s="497"/>
    </row>
    <row r="52" spans="2:15" ht="18" customHeight="1">
      <c r="B52" s="414" t="s">
        <v>26</v>
      </c>
      <c r="C52" s="501">
        <v>4.5259256890490445</v>
      </c>
      <c r="D52" s="501">
        <v>18.56981012418726</v>
      </c>
      <c r="E52" s="502">
        <v>26.224164097075523</v>
      </c>
      <c r="F52" s="495">
        <f>SUM(C52:E52)</f>
        <v>49.319899910311825</v>
      </c>
      <c r="G52" s="496">
        <f>(F52/F$57)*100</f>
        <v>0.15499483400469893</v>
      </c>
      <c r="H52" s="402"/>
      <c r="I52" s="389"/>
      <c r="J52" s="497"/>
      <c r="K52" s="497"/>
      <c r="L52" s="497"/>
      <c r="M52" s="497"/>
      <c r="N52" s="497"/>
      <c r="O52" s="497"/>
    </row>
    <row r="53" spans="2:15" ht="18" customHeight="1">
      <c r="B53" s="503"/>
      <c r="C53" s="499">
        <f>C52/$F52</f>
        <v>0.09176672493819805</v>
      </c>
      <c r="D53" s="499">
        <f>D52/$F52</f>
        <v>0.3765175954930248</v>
      </c>
      <c r="E53" s="500">
        <f>E52/$F52</f>
        <v>0.5317156795687772</v>
      </c>
      <c r="F53" s="426"/>
      <c r="G53" s="427"/>
      <c r="K53" s="497"/>
      <c r="L53" s="497"/>
      <c r="M53" s="497"/>
      <c r="N53" s="497"/>
      <c r="O53" s="497"/>
    </row>
    <row r="54" spans="2:15" ht="18" customHeight="1">
      <c r="B54" s="414" t="s">
        <v>5</v>
      </c>
      <c r="C54" s="501">
        <v>2.6183324941885555</v>
      </c>
      <c r="D54" s="501">
        <v>18.360609050501232</v>
      </c>
      <c r="E54" s="502">
        <v>23.364805345099917</v>
      </c>
      <c r="F54" s="495">
        <f>SUM(C54:E54)</f>
        <v>44.343746889789706</v>
      </c>
      <c r="G54" s="496">
        <f>(F54/F$57)*100</f>
        <v>0.1393565619725096</v>
      </c>
      <c r="H54" s="402"/>
      <c r="I54" s="389"/>
      <c r="J54" s="497"/>
      <c r="K54" s="497"/>
      <c r="L54" s="497"/>
      <c r="M54" s="497"/>
      <c r="N54" s="497"/>
      <c r="O54" s="497"/>
    </row>
    <row r="55" spans="2:9" ht="18" customHeight="1" thickBot="1">
      <c r="B55" s="504"/>
      <c r="C55" s="505">
        <f>C54/$F54</f>
        <v>0.05904626193848845</v>
      </c>
      <c r="D55" s="505">
        <f>D54/$F54</f>
        <v>0.4140518187633987</v>
      </c>
      <c r="E55" s="506">
        <f>E54/$F54</f>
        <v>0.5269019192981128</v>
      </c>
      <c r="F55" s="433"/>
      <c r="G55" s="507"/>
      <c r="I55" s="389"/>
    </row>
    <row r="56" spans="2:7" ht="18" customHeight="1" thickTop="1">
      <c r="B56" s="508"/>
      <c r="C56" s="509"/>
      <c r="D56" s="509"/>
      <c r="E56" s="510"/>
      <c r="F56" s="400"/>
      <c r="G56" s="439"/>
    </row>
    <row r="57" spans="2:11" ht="18" customHeight="1">
      <c r="B57" s="440" t="s">
        <v>59</v>
      </c>
      <c r="C57" s="511">
        <f>SUM(C6,C8,C10,C12,C14,C16,C18,C20,C22,C24,C26,C28,C30,C32,C34,C36,C38,C40,C42,C44,C46,C48,C50,C52,C54)</f>
        <v>17841.423398594416</v>
      </c>
      <c r="D57" s="511">
        <f>SUM(D6,D8,D10,D12,D14,D16,D18,D20,D22,D24,D26,D28,D30,D32,D34,D36,D38,D40,D42,D44,D46,D48,D50,D52,D54)</f>
        <v>6315.837118475184</v>
      </c>
      <c r="E57" s="512">
        <f>SUM(E6,E8,E10,E12,E14,E16,E18,E20,E22,E24,E26,E28,E30,E32,E34,E36,E38,E40,E42,E44,E46,E48,E50,E52,E54)</f>
        <v>7663.090288181499</v>
      </c>
      <c r="F57" s="513">
        <f>SUM(F6,F8,F10,F12,F14,F16,F18,F20,F22,F24,F26,F28,F30,F32,F34,F36,F38,F40,F42,F44,F46,F48,F50,F52,F54)</f>
        <v>31820.350805251102</v>
      </c>
      <c r="G57" s="514">
        <f>(F57/F$57)*100</f>
        <v>100</v>
      </c>
      <c r="H57" s="515"/>
      <c r="I57" s="389"/>
      <c r="J57" s="497"/>
      <c r="K57" s="497"/>
    </row>
    <row r="58" spans="2:7" ht="18" customHeight="1" thickBot="1">
      <c r="B58" s="516"/>
      <c r="C58" s="517">
        <f>C57/$F57</f>
        <v>0.5606922283097572</v>
      </c>
      <c r="D58" s="517">
        <f>D57/$F57</f>
        <v>0.19848420770499248</v>
      </c>
      <c r="E58" s="518">
        <f>E57/$F57</f>
        <v>0.2408235639852503</v>
      </c>
      <c r="F58" s="519"/>
      <c r="G58" s="520"/>
    </row>
    <row r="73" spans="10:14" ht="12.75">
      <c r="J73" s="521"/>
      <c r="K73" s="521"/>
      <c r="L73" s="521"/>
      <c r="N73" s="522"/>
    </row>
    <row r="74" spans="9:14" ht="12.75">
      <c r="I74" s="389"/>
      <c r="J74" s="521"/>
      <c r="K74" s="521"/>
      <c r="L74" s="521"/>
      <c r="N74" s="522"/>
    </row>
    <row r="75" spans="9:14" ht="12.75">
      <c r="I75" s="402"/>
      <c r="J75" s="521"/>
      <c r="K75" s="521"/>
      <c r="L75" s="521"/>
      <c r="N75" s="522"/>
    </row>
    <row r="76" spans="9:14" ht="12.75">
      <c r="I76" s="422"/>
      <c r="J76" s="521"/>
      <c r="K76" s="521"/>
      <c r="L76" s="521"/>
      <c r="N76" s="522"/>
    </row>
    <row r="77" spans="10:14" ht="12.75">
      <c r="J77" s="521"/>
      <c r="K77" s="521"/>
      <c r="L77" s="521"/>
      <c r="N77" s="522"/>
    </row>
    <row r="78" spans="9:14" ht="12.75">
      <c r="I78" s="389"/>
      <c r="J78" s="521"/>
      <c r="K78" s="521"/>
      <c r="L78" s="521"/>
      <c r="N78" s="522"/>
    </row>
    <row r="79" spans="9:14" ht="12.75">
      <c r="I79" s="389"/>
      <c r="J79" s="521"/>
      <c r="K79" s="521"/>
      <c r="L79" s="521"/>
      <c r="N79" s="522"/>
    </row>
  </sheetData>
  <sheetProtection/>
  <printOptions horizontalCentered="1"/>
  <pageMargins left="0.7874015748031497" right="0.7874015748031497" top="0.6692913385826772" bottom="1.07" header="0" footer="0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Q10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28125" style="291" customWidth="1"/>
    <col min="2" max="20" width="11.57421875" style="291" customWidth="1"/>
    <col min="21" max="21" width="16.140625" style="291" customWidth="1"/>
    <col min="22" max="22" width="9.57421875" style="291" customWidth="1"/>
    <col min="23" max="23" width="16.140625" style="291" customWidth="1"/>
    <col min="24" max="25" width="2.28125" style="291" customWidth="1"/>
    <col min="26" max="26" width="6.00390625" style="291" customWidth="1"/>
    <col min="27" max="27" width="4.00390625" style="291" customWidth="1"/>
    <col min="28" max="36" width="11.421875" style="291" customWidth="1"/>
    <col min="37" max="37" width="4.7109375" style="291" customWidth="1"/>
    <col min="38" max="38" width="11.421875" style="291" customWidth="1"/>
    <col min="39" max="39" width="17.421875" style="291" customWidth="1"/>
    <col min="40" max="40" width="12.8515625" style="291" customWidth="1"/>
    <col min="41" max="41" width="12.57421875" style="291" bestFit="1" customWidth="1"/>
    <col min="42" max="42" width="11.421875" style="291" customWidth="1"/>
    <col min="43" max="43" width="30.8515625" style="291" customWidth="1"/>
    <col min="44" max="44" width="13.57421875" style="291" bestFit="1" customWidth="1"/>
    <col min="45" max="45" width="12.57421875" style="291" bestFit="1" customWidth="1"/>
    <col min="46" max="48" width="11.421875" style="291" customWidth="1"/>
    <col min="49" max="49" width="34.57421875" style="291" bestFit="1" customWidth="1"/>
    <col min="50" max="53" width="11.421875" style="291" customWidth="1"/>
    <col min="54" max="54" width="16.28125" style="291" customWidth="1"/>
    <col min="55" max="56" width="11.421875" style="291" customWidth="1"/>
    <col min="57" max="57" width="13.57421875" style="291" customWidth="1"/>
    <col min="58" max="16384" width="11.421875" style="291" customWidth="1"/>
  </cols>
  <sheetData>
    <row r="1" spans="1:5" ht="20.25">
      <c r="A1" s="290" t="s">
        <v>148</v>
      </c>
      <c r="B1" s="290"/>
      <c r="C1" s="290"/>
      <c r="D1" s="290"/>
      <c r="E1" s="290"/>
    </row>
    <row r="2" spans="8:10" ht="12.75">
      <c r="H2" s="292"/>
      <c r="I2" s="292"/>
      <c r="J2" s="292"/>
    </row>
    <row r="3" ht="13.5" thickBot="1"/>
    <row r="4" spans="1:60" ht="111.75" customHeight="1">
      <c r="A4" s="449" t="s">
        <v>120</v>
      </c>
      <c r="B4" s="523" t="s">
        <v>124</v>
      </c>
      <c r="C4" s="451" t="s">
        <v>136</v>
      </c>
      <c r="D4" s="452" t="s">
        <v>121</v>
      </c>
      <c r="E4" s="451" t="s">
        <v>122</v>
      </c>
      <c r="F4" s="451" t="s">
        <v>137</v>
      </c>
      <c r="G4" s="451" t="s">
        <v>126</v>
      </c>
      <c r="H4" s="451" t="s">
        <v>132</v>
      </c>
      <c r="I4" s="451" t="s">
        <v>123</v>
      </c>
      <c r="J4" s="451" t="s">
        <v>128</v>
      </c>
      <c r="K4" s="451" t="s">
        <v>135</v>
      </c>
      <c r="L4" s="451" t="s">
        <v>129</v>
      </c>
      <c r="M4" s="451" t="s">
        <v>125</v>
      </c>
      <c r="N4" s="451" t="s">
        <v>138</v>
      </c>
      <c r="O4" s="452" t="s">
        <v>127</v>
      </c>
      <c r="P4" s="451" t="s">
        <v>134</v>
      </c>
      <c r="Q4" s="451" t="s">
        <v>149</v>
      </c>
      <c r="R4" s="452" t="s">
        <v>133</v>
      </c>
      <c r="S4" s="451" t="s">
        <v>131</v>
      </c>
      <c r="T4" s="524" t="s">
        <v>150</v>
      </c>
      <c r="U4" s="454" t="s">
        <v>140</v>
      </c>
      <c r="V4" s="455" t="s">
        <v>141</v>
      </c>
      <c r="W4" s="456"/>
      <c r="X4" s="456"/>
      <c r="Y4" s="457"/>
      <c r="BG4" s="458"/>
      <c r="BH4" s="458"/>
    </row>
    <row r="5" spans="1:60" ht="18.75" customHeight="1">
      <c r="A5" s="459" t="s">
        <v>9</v>
      </c>
      <c r="B5" s="487">
        <v>5230.881670729258</v>
      </c>
      <c r="C5" s="487">
        <v>589.2758237353839</v>
      </c>
      <c r="D5" s="487">
        <v>4512.262577096362</v>
      </c>
      <c r="E5" s="487">
        <v>1141.5304933032758</v>
      </c>
      <c r="F5" s="487">
        <v>362.3601784947819</v>
      </c>
      <c r="G5" s="487">
        <v>536.2478159325688</v>
      </c>
      <c r="H5" s="487">
        <v>93.98609420842854</v>
      </c>
      <c r="I5" s="487">
        <v>383.0939796145185</v>
      </c>
      <c r="J5" s="487">
        <v>273.2237169709396</v>
      </c>
      <c r="K5" s="487">
        <v>206.40950756383805</v>
      </c>
      <c r="L5" s="487">
        <v>231.07647361987048</v>
      </c>
      <c r="M5" s="487">
        <v>151.14635408205052</v>
      </c>
      <c r="N5" s="487">
        <v>30.584239929430268</v>
      </c>
      <c r="O5" s="487">
        <v>153.8814872682885</v>
      </c>
      <c r="P5" s="487">
        <v>165.81401234876944</v>
      </c>
      <c r="Q5" s="487">
        <v>118.71123711946319</v>
      </c>
      <c r="R5" s="487">
        <v>52.97747365229189</v>
      </c>
      <c r="S5" s="487">
        <v>12.81902275973571</v>
      </c>
      <c r="T5" s="487"/>
      <c r="U5" s="525">
        <f>+SUM(B5:T5)</f>
        <v>14246.28215842926</v>
      </c>
      <c r="V5" s="462">
        <f>+U5/$U$30</f>
        <v>0.4477097805362296</v>
      </c>
      <c r="W5" s="526"/>
      <c r="X5" s="456"/>
      <c r="Y5" s="456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</row>
    <row r="6" spans="1:68" ht="18.75" customHeight="1">
      <c r="A6" s="459" t="s">
        <v>14</v>
      </c>
      <c r="B6" s="487">
        <v>322.74145907157236</v>
      </c>
      <c r="C6" s="487">
        <v>1535.3791931459148</v>
      </c>
      <c r="D6" s="487">
        <v>391.4490815289186</v>
      </c>
      <c r="E6" s="487">
        <v>31.07737567186661</v>
      </c>
      <c r="F6" s="487">
        <v>51.233202000000006</v>
      </c>
      <c r="G6" s="487">
        <v>31.331217341954606</v>
      </c>
      <c r="H6" s="487">
        <v>29.17975317808061</v>
      </c>
      <c r="I6" s="487">
        <v>26.84910091263705</v>
      </c>
      <c r="J6" s="487">
        <v>22.260242699594645</v>
      </c>
      <c r="K6" s="487">
        <v>17.796094395995627</v>
      </c>
      <c r="L6" s="487">
        <v>7.890032111112427</v>
      </c>
      <c r="M6" s="487">
        <v>6.892700342941915</v>
      </c>
      <c r="N6" s="487">
        <v>2.8298743883864668</v>
      </c>
      <c r="O6" s="487">
        <v>10.04753571691629</v>
      </c>
      <c r="P6" s="487">
        <v>6.364067542162792</v>
      </c>
      <c r="Q6" s="487">
        <v>10.075672159654054</v>
      </c>
      <c r="R6" s="487">
        <v>0.7671753993856371</v>
      </c>
      <c r="S6" s="487">
        <v>7.241226626500189</v>
      </c>
      <c r="T6" s="487"/>
      <c r="U6" s="525">
        <f aca="true" t="shared" si="0" ref="U6:U30">+SUM(B6:T6)</f>
        <v>2511.4050042335944</v>
      </c>
      <c r="V6" s="462">
        <f aca="true" t="shared" si="1" ref="V6:V30">+U6/$U$30</f>
        <v>0.07892449207302386</v>
      </c>
      <c r="W6" s="526"/>
      <c r="X6" s="464"/>
      <c r="Y6" s="464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</row>
    <row r="7" spans="1:68" ht="18.75" customHeight="1">
      <c r="A7" s="459" t="s">
        <v>22</v>
      </c>
      <c r="B7" s="487">
        <v>762.0827541755627</v>
      </c>
      <c r="C7" s="487">
        <v>488.3278509881914</v>
      </c>
      <c r="D7" s="487">
        <v>177.56474610549512</v>
      </c>
      <c r="E7" s="487">
        <v>62.028044521176625</v>
      </c>
      <c r="F7" s="487">
        <v>22.661921767451126</v>
      </c>
      <c r="G7" s="487">
        <v>12.648280236196394</v>
      </c>
      <c r="H7" s="487">
        <v>285.6412306456584</v>
      </c>
      <c r="I7" s="487">
        <v>11.77077441250786</v>
      </c>
      <c r="J7" s="487">
        <v>10.208879590137872</v>
      </c>
      <c r="K7" s="487">
        <v>18.165577978082162</v>
      </c>
      <c r="L7" s="487">
        <v>5.92736726297957</v>
      </c>
      <c r="M7" s="487">
        <v>15.276066991918809</v>
      </c>
      <c r="N7" s="487">
        <v>0.45633434066537437</v>
      </c>
      <c r="O7" s="487">
        <v>5.472126290686262</v>
      </c>
      <c r="P7" s="487">
        <v>4.090003090724524</v>
      </c>
      <c r="Q7" s="487">
        <v>7.399381716879261</v>
      </c>
      <c r="R7" s="487">
        <v>3.7493993301436648</v>
      </c>
      <c r="S7" s="487">
        <v>5.9081083596573665</v>
      </c>
      <c r="T7" s="487"/>
      <c r="U7" s="525">
        <f t="shared" si="0"/>
        <v>1899.378847804114</v>
      </c>
      <c r="V7" s="462">
        <f t="shared" si="1"/>
        <v>0.05969069527395175</v>
      </c>
      <c r="W7" s="526"/>
      <c r="X7" s="375"/>
      <c r="Y7" s="375"/>
      <c r="AX7" s="458"/>
      <c r="AY7" s="458"/>
      <c r="AZ7" s="458"/>
      <c r="BA7" s="458"/>
      <c r="BB7" s="458"/>
      <c r="BC7" s="458"/>
      <c r="BD7" s="458"/>
      <c r="BE7" s="458"/>
      <c r="BF7" s="458"/>
      <c r="BI7" s="458"/>
      <c r="BJ7" s="458"/>
      <c r="BK7" s="458"/>
      <c r="BL7" s="458"/>
      <c r="BM7" s="458"/>
      <c r="BN7" s="458"/>
      <c r="BO7" s="458"/>
      <c r="BP7" s="458"/>
    </row>
    <row r="8" spans="1:68" ht="18.75" customHeight="1">
      <c r="A8" s="459" t="s">
        <v>13</v>
      </c>
      <c r="B8" s="487">
        <v>6.3735426899690095</v>
      </c>
      <c r="C8" s="487">
        <v>1709.1185225973684</v>
      </c>
      <c r="D8" s="487">
        <v>44.18683266401116</v>
      </c>
      <c r="E8" s="487">
        <v>8.049304262699021</v>
      </c>
      <c r="F8" s="487">
        <v>7.599944307269131</v>
      </c>
      <c r="G8" s="487">
        <v>3.715213194174663</v>
      </c>
      <c r="H8" s="487">
        <v>0.13009434136000583</v>
      </c>
      <c r="I8" s="487">
        <v>5.646914729363619</v>
      </c>
      <c r="J8" s="487">
        <v>1.5903027349768246</v>
      </c>
      <c r="K8" s="487">
        <v>7.950122542887209</v>
      </c>
      <c r="L8" s="487">
        <v>1.57413637896194</v>
      </c>
      <c r="M8" s="487">
        <v>0.5410302124515282</v>
      </c>
      <c r="N8" s="487">
        <v>5.534121315683606</v>
      </c>
      <c r="O8" s="487">
        <v>1.3750903628832347</v>
      </c>
      <c r="P8" s="487">
        <v>0.3272966562597004</v>
      </c>
      <c r="Q8" s="487">
        <v>1.4886956975550374</v>
      </c>
      <c r="R8" s="487">
        <v>0.01837440068916969</v>
      </c>
      <c r="S8" s="487">
        <v>0.2282594805052818</v>
      </c>
      <c r="T8" s="487"/>
      <c r="U8" s="525">
        <f t="shared" si="0"/>
        <v>1805.4477985690685</v>
      </c>
      <c r="V8" s="462">
        <f t="shared" si="1"/>
        <v>0.056738777786224784</v>
      </c>
      <c r="W8" s="527"/>
      <c r="X8" s="378"/>
      <c r="Y8" s="378"/>
      <c r="AX8" s="458"/>
      <c r="AY8" s="458"/>
      <c r="AZ8" s="458"/>
      <c r="BA8" s="458"/>
      <c r="BB8" s="458"/>
      <c r="BC8" s="458"/>
      <c r="BD8" s="458"/>
      <c r="BE8" s="458"/>
      <c r="BF8" s="458"/>
      <c r="BI8" s="458"/>
      <c r="BJ8" s="458"/>
      <c r="BK8" s="458"/>
      <c r="BL8" s="458"/>
      <c r="BM8" s="458"/>
      <c r="BN8" s="458"/>
      <c r="BO8" s="458"/>
      <c r="BP8" s="458"/>
    </row>
    <row r="9" spans="1:68" ht="18.75" customHeight="1">
      <c r="A9" s="459" t="s">
        <v>47</v>
      </c>
      <c r="B9" s="487">
        <v>854.7063401427453</v>
      </c>
      <c r="C9" s="487">
        <v>27.044202745881314</v>
      </c>
      <c r="D9" s="487">
        <v>368.38629737001406</v>
      </c>
      <c r="E9" s="487">
        <v>91.41999162756723</v>
      </c>
      <c r="F9" s="487">
        <v>39.49140449589145</v>
      </c>
      <c r="G9" s="487">
        <v>52.03134039803132</v>
      </c>
      <c r="H9" s="487">
        <v>0.9282285693503898</v>
      </c>
      <c r="I9" s="487">
        <v>10.103507376733065</v>
      </c>
      <c r="J9" s="487">
        <v>91.62721613991431</v>
      </c>
      <c r="K9" s="487">
        <v>6.080385501227359</v>
      </c>
      <c r="L9" s="487">
        <v>47.21895380929901</v>
      </c>
      <c r="M9" s="487">
        <v>2.018852784758846</v>
      </c>
      <c r="N9" s="487">
        <v>57.361193649356125</v>
      </c>
      <c r="O9" s="487">
        <v>3.8817778573763726</v>
      </c>
      <c r="P9" s="487">
        <v>2.449823064669162</v>
      </c>
      <c r="Q9" s="487">
        <v>13.30751687593973</v>
      </c>
      <c r="R9" s="487">
        <v>8.374468093224852</v>
      </c>
      <c r="S9" s="487">
        <v>0</v>
      </c>
      <c r="T9" s="487"/>
      <c r="U9" s="525">
        <f t="shared" si="0"/>
        <v>1676.4315005019794</v>
      </c>
      <c r="V9" s="462">
        <f t="shared" si="1"/>
        <v>0.05268425620291916</v>
      </c>
      <c r="W9" s="527"/>
      <c r="X9" s="378"/>
      <c r="AX9" s="458"/>
      <c r="AY9" s="458"/>
      <c r="AZ9" s="458"/>
      <c r="BA9" s="458"/>
      <c r="BB9" s="458"/>
      <c r="BC9" s="458"/>
      <c r="BD9" s="458"/>
      <c r="BE9" s="458"/>
      <c r="BF9" s="458"/>
      <c r="BI9" s="458"/>
      <c r="BJ9" s="458"/>
      <c r="BK9" s="458"/>
      <c r="BL9" s="458"/>
      <c r="BM9" s="458"/>
      <c r="BN9" s="458"/>
      <c r="BO9" s="458"/>
      <c r="BP9" s="458"/>
    </row>
    <row r="10" spans="1:68" ht="18.75" customHeight="1">
      <c r="A10" s="459" t="s">
        <v>8</v>
      </c>
      <c r="B10" s="487">
        <v>374.9946080256923</v>
      </c>
      <c r="C10" s="487">
        <v>819.7315808726751</v>
      </c>
      <c r="D10" s="487">
        <v>172.7853764492029</v>
      </c>
      <c r="E10" s="487">
        <v>30.269608148261952</v>
      </c>
      <c r="F10" s="487">
        <v>23.803274367005645</v>
      </c>
      <c r="G10" s="487">
        <v>3.0589435859358542</v>
      </c>
      <c r="H10" s="487">
        <v>10.198339640416814</v>
      </c>
      <c r="I10" s="487">
        <v>10.077180426423375</v>
      </c>
      <c r="J10" s="487">
        <v>11.301751296483703</v>
      </c>
      <c r="K10" s="487">
        <v>19.020571079156507</v>
      </c>
      <c r="L10" s="487">
        <v>7.833045802916672</v>
      </c>
      <c r="M10" s="487">
        <v>12.295333092119993</v>
      </c>
      <c r="N10" s="487">
        <v>6.115182016444608</v>
      </c>
      <c r="O10" s="487">
        <v>6.204061394895899</v>
      </c>
      <c r="P10" s="487">
        <v>2.627939480223383</v>
      </c>
      <c r="Q10" s="487">
        <v>5.361817749738068</v>
      </c>
      <c r="R10" s="487">
        <v>5.009086882927328</v>
      </c>
      <c r="S10" s="487">
        <v>0.003079999551007401</v>
      </c>
      <c r="T10" s="487"/>
      <c r="U10" s="525">
        <f t="shared" si="0"/>
        <v>1520.6907803100712</v>
      </c>
      <c r="V10" s="462">
        <f t="shared" si="1"/>
        <v>0.04778988145431729</v>
      </c>
      <c r="W10" s="526"/>
      <c r="X10" s="375"/>
      <c r="Y10" s="375"/>
      <c r="AX10" s="458"/>
      <c r="AY10" s="458"/>
      <c r="AZ10" s="458"/>
      <c r="BA10" s="458"/>
      <c r="BB10" s="458"/>
      <c r="BC10" s="458"/>
      <c r="BD10" s="458"/>
      <c r="BE10" s="458"/>
      <c r="BF10" s="458"/>
      <c r="BI10" s="458"/>
      <c r="BJ10" s="458"/>
      <c r="BK10" s="458"/>
      <c r="BL10" s="458"/>
      <c r="BM10" s="458"/>
      <c r="BN10" s="458"/>
      <c r="BO10" s="458"/>
      <c r="BP10" s="458"/>
    </row>
    <row r="11" spans="1:68" ht="18.75" customHeight="1">
      <c r="A11" s="459" t="s">
        <v>23</v>
      </c>
      <c r="B11" s="487">
        <v>387.89034408760216</v>
      </c>
      <c r="C11" s="487">
        <v>236.0999617686707</v>
      </c>
      <c r="D11" s="487">
        <v>336.19181795867433</v>
      </c>
      <c r="E11" s="487">
        <v>103.16890382827161</v>
      </c>
      <c r="F11" s="487">
        <v>51.68150994231095</v>
      </c>
      <c r="G11" s="487">
        <v>17.35790316674152</v>
      </c>
      <c r="H11" s="487">
        <v>56.081047969575785</v>
      </c>
      <c r="I11" s="487">
        <v>14.08346185867963</v>
      </c>
      <c r="J11" s="487">
        <v>27.34598948549577</v>
      </c>
      <c r="K11" s="487">
        <v>18.11858701803947</v>
      </c>
      <c r="L11" s="487">
        <v>9.68567956141074</v>
      </c>
      <c r="M11" s="487">
        <v>11.349543711961507</v>
      </c>
      <c r="N11" s="487">
        <v>10.424407244980658</v>
      </c>
      <c r="O11" s="487">
        <v>10.691915087729647</v>
      </c>
      <c r="P11" s="487">
        <v>6.64180915259978</v>
      </c>
      <c r="Q11" s="487">
        <v>9.914979864948707</v>
      </c>
      <c r="R11" s="487">
        <v>2.414610134760439</v>
      </c>
      <c r="S11" s="487">
        <v>0.14411397270176615</v>
      </c>
      <c r="T11" s="487"/>
      <c r="U11" s="525">
        <f t="shared" si="0"/>
        <v>1309.2865858151554</v>
      </c>
      <c r="V11" s="462">
        <f t="shared" si="1"/>
        <v>0.04114620246009241</v>
      </c>
      <c r="W11" s="527"/>
      <c r="X11" s="378"/>
      <c r="Y11" s="378"/>
      <c r="AX11" s="458"/>
      <c r="AY11" s="458"/>
      <c r="AZ11" s="458"/>
      <c r="BA11" s="458"/>
      <c r="BB11" s="458"/>
      <c r="BC11" s="458"/>
      <c r="BD11" s="458"/>
      <c r="BE11" s="458"/>
      <c r="BF11" s="458"/>
      <c r="BI11" s="458"/>
      <c r="BJ11" s="458"/>
      <c r="BK11" s="458"/>
      <c r="BL11" s="458"/>
      <c r="BM11" s="458"/>
      <c r="BN11" s="458"/>
      <c r="BO11" s="458"/>
      <c r="BP11" s="458"/>
    </row>
    <row r="12" spans="1:68" ht="18.75" customHeight="1">
      <c r="A12" s="459" t="s">
        <v>28</v>
      </c>
      <c r="B12" s="487">
        <v>253.01346119464444</v>
      </c>
      <c r="C12" s="487">
        <v>95.34125866636589</v>
      </c>
      <c r="D12" s="487">
        <v>258.75884490461834</v>
      </c>
      <c r="E12" s="487">
        <v>81.89343112221549</v>
      </c>
      <c r="F12" s="487">
        <v>21.481004557713195</v>
      </c>
      <c r="G12" s="487">
        <v>10.866716300824212</v>
      </c>
      <c r="H12" s="487">
        <v>86.5045036935821</v>
      </c>
      <c r="I12" s="487">
        <v>12.103961337648654</v>
      </c>
      <c r="J12" s="487">
        <v>21.711331730381392</v>
      </c>
      <c r="K12" s="487">
        <v>41.12187123729542</v>
      </c>
      <c r="L12" s="487">
        <v>38.616632078544505</v>
      </c>
      <c r="M12" s="487">
        <v>14.817162385203973</v>
      </c>
      <c r="N12" s="487">
        <v>120.29418391806453</v>
      </c>
      <c r="O12" s="487">
        <v>8.384291447280615</v>
      </c>
      <c r="P12" s="487">
        <v>8.325134643332918</v>
      </c>
      <c r="Q12" s="487">
        <v>5.249623444576817</v>
      </c>
      <c r="R12" s="487">
        <v>3.9364142170662</v>
      </c>
      <c r="S12" s="487">
        <v>0.046877803723654354</v>
      </c>
      <c r="T12" s="487"/>
      <c r="U12" s="525">
        <f t="shared" si="0"/>
        <v>1082.4667046830825</v>
      </c>
      <c r="V12" s="462">
        <f t="shared" si="1"/>
        <v>0.03401806347803461</v>
      </c>
      <c r="W12" s="526"/>
      <c r="X12" s="375"/>
      <c r="Y12" s="375"/>
      <c r="AX12" s="458"/>
      <c r="AY12" s="458"/>
      <c r="AZ12" s="458"/>
      <c r="BA12" s="458"/>
      <c r="BB12" s="458"/>
      <c r="BC12" s="458"/>
      <c r="BD12" s="458"/>
      <c r="BE12" s="458"/>
      <c r="BF12" s="458"/>
      <c r="BI12" s="458"/>
      <c r="BJ12" s="458"/>
      <c r="BK12" s="458"/>
      <c r="BL12" s="458"/>
      <c r="BM12" s="458"/>
      <c r="BN12" s="458"/>
      <c r="BO12" s="458"/>
      <c r="BP12" s="458"/>
    </row>
    <row r="13" spans="1:68" ht="18.75" customHeight="1">
      <c r="A13" s="459" t="s">
        <v>17</v>
      </c>
      <c r="B13" s="487">
        <v>6.294469450345767</v>
      </c>
      <c r="C13" s="487">
        <v>784.5678549203928</v>
      </c>
      <c r="D13" s="487">
        <v>104.11111627703218</v>
      </c>
      <c r="E13" s="487">
        <v>19.978193995275966</v>
      </c>
      <c r="F13" s="487">
        <v>14.94856932590564</v>
      </c>
      <c r="G13" s="487">
        <v>1.981698138219976</v>
      </c>
      <c r="H13" s="487">
        <v>6.750515261822093</v>
      </c>
      <c r="I13" s="487">
        <v>6.844667316752615</v>
      </c>
      <c r="J13" s="487">
        <v>3.662440980068631</v>
      </c>
      <c r="K13" s="487">
        <v>0.519769595442351</v>
      </c>
      <c r="L13" s="487">
        <v>3.6892424067733214</v>
      </c>
      <c r="M13" s="487">
        <v>9.795794569406292</v>
      </c>
      <c r="N13" s="487">
        <v>0.0019379995073777825</v>
      </c>
      <c r="O13" s="487">
        <v>3.181945228798038</v>
      </c>
      <c r="P13" s="487">
        <v>1.6721113173448565</v>
      </c>
      <c r="Q13" s="487">
        <v>2.345837930858508</v>
      </c>
      <c r="R13" s="487">
        <v>0.5266185136168042</v>
      </c>
      <c r="S13" s="487">
        <v>0.059820247912862626</v>
      </c>
      <c r="T13" s="487"/>
      <c r="U13" s="525">
        <f t="shared" si="0"/>
        <v>970.932603475476</v>
      </c>
      <c r="V13" s="462">
        <f t="shared" si="1"/>
        <v>0.03051294492017862</v>
      </c>
      <c r="W13" s="527"/>
      <c r="X13" s="378"/>
      <c r="Y13" s="378"/>
      <c r="AX13" s="458"/>
      <c r="AY13" s="458"/>
      <c r="AZ13" s="458"/>
      <c r="BA13" s="458"/>
      <c r="BB13" s="458"/>
      <c r="BC13" s="458"/>
      <c r="BD13" s="458"/>
      <c r="BE13" s="458"/>
      <c r="BF13" s="458"/>
      <c r="BI13" s="458"/>
      <c r="BJ13" s="458"/>
      <c r="BK13" s="458"/>
      <c r="BL13" s="458"/>
      <c r="BM13" s="458"/>
      <c r="BN13" s="458"/>
      <c r="BO13" s="458"/>
      <c r="BP13" s="458"/>
    </row>
    <row r="14" spans="1:68" ht="18.75" customHeight="1">
      <c r="A14" s="459" t="s">
        <v>20</v>
      </c>
      <c r="B14" s="487">
        <v>202.1523257310813</v>
      </c>
      <c r="C14" s="487">
        <v>277.98124529938536</v>
      </c>
      <c r="D14" s="487">
        <v>166.77668325923221</v>
      </c>
      <c r="E14" s="487">
        <v>19.965272847673475</v>
      </c>
      <c r="F14" s="487">
        <v>16.479199604322908</v>
      </c>
      <c r="G14" s="487">
        <v>2.846555689722869</v>
      </c>
      <c r="H14" s="487">
        <v>0.5198055921911577</v>
      </c>
      <c r="I14" s="487">
        <v>7.388463419141206</v>
      </c>
      <c r="J14" s="487">
        <v>10.161918675175194</v>
      </c>
      <c r="K14" s="487">
        <v>15.72263537852861</v>
      </c>
      <c r="L14" s="487">
        <v>6.239861769360788</v>
      </c>
      <c r="M14" s="487">
        <v>23.642567248746793</v>
      </c>
      <c r="N14" s="487">
        <v>0.008307560681932268</v>
      </c>
      <c r="O14" s="487">
        <v>6.309308978866377</v>
      </c>
      <c r="P14" s="487">
        <v>2.6712956603074685</v>
      </c>
      <c r="Q14" s="487">
        <v>6.7372161180821815</v>
      </c>
      <c r="R14" s="487">
        <v>2.7503303340442913</v>
      </c>
      <c r="S14" s="487">
        <v>2.286189130620495</v>
      </c>
      <c r="T14" s="487">
        <v>2.13295995501285</v>
      </c>
      <c r="U14" s="525">
        <f t="shared" si="0"/>
        <v>772.7721422521776</v>
      </c>
      <c r="V14" s="462">
        <f t="shared" si="1"/>
        <v>0.02428546917467347</v>
      </c>
      <c r="W14" s="526"/>
      <c r="X14" s="375"/>
      <c r="Y14" s="375"/>
      <c r="AX14" s="458"/>
      <c r="AY14" s="458"/>
      <c r="AZ14" s="458"/>
      <c r="BA14" s="458"/>
      <c r="BB14" s="458"/>
      <c r="BC14" s="458"/>
      <c r="BD14" s="458"/>
      <c r="BE14" s="458"/>
      <c r="BF14" s="458"/>
      <c r="BI14" s="458"/>
      <c r="BJ14" s="458"/>
      <c r="BK14" s="458"/>
      <c r="BL14" s="458"/>
      <c r="BM14" s="458"/>
      <c r="BN14" s="458"/>
      <c r="BO14" s="458"/>
      <c r="BP14" s="458"/>
    </row>
    <row r="15" spans="1:68" ht="18.75" customHeight="1">
      <c r="A15" s="459" t="s">
        <v>40</v>
      </c>
      <c r="B15" s="487">
        <v>159.94921296834235</v>
      </c>
      <c r="C15" s="487">
        <v>320.1744494702735</v>
      </c>
      <c r="D15" s="487">
        <v>142.85268100146638</v>
      </c>
      <c r="E15" s="487">
        <v>43.732678669456135</v>
      </c>
      <c r="F15" s="487">
        <v>26.023342914289184</v>
      </c>
      <c r="G15" s="487">
        <v>8.118151733985295</v>
      </c>
      <c r="H15" s="487">
        <v>1.7885895169379213</v>
      </c>
      <c r="I15" s="487">
        <v>6.266136432740554</v>
      </c>
      <c r="J15" s="487">
        <v>9.407084966720165</v>
      </c>
      <c r="K15" s="487">
        <v>10.77682470091602</v>
      </c>
      <c r="L15" s="487">
        <v>8.084931439678648</v>
      </c>
      <c r="M15" s="487">
        <v>9.951939407041728</v>
      </c>
      <c r="N15" s="487">
        <v>0.23409885565850522</v>
      </c>
      <c r="O15" s="487">
        <v>7.693820874505979</v>
      </c>
      <c r="P15" s="487">
        <v>4.153059204145057</v>
      </c>
      <c r="Q15" s="487">
        <v>7.935935277004283</v>
      </c>
      <c r="R15" s="487">
        <v>1.679997385649572</v>
      </c>
      <c r="S15" s="487">
        <v>0</v>
      </c>
      <c r="T15" s="487"/>
      <c r="U15" s="525">
        <f t="shared" si="0"/>
        <v>768.8229348188114</v>
      </c>
      <c r="V15" s="462">
        <f t="shared" si="1"/>
        <v>0.02416135968606291</v>
      </c>
      <c r="W15" s="527"/>
      <c r="X15" s="378"/>
      <c r="Y15" s="378"/>
      <c r="AX15" s="458"/>
      <c r="AY15" s="458"/>
      <c r="AZ15" s="458"/>
      <c r="BA15" s="458"/>
      <c r="BB15" s="458"/>
      <c r="BC15" s="458"/>
      <c r="BD15" s="458"/>
      <c r="BE15" s="458"/>
      <c r="BF15" s="458"/>
      <c r="BI15" s="458"/>
      <c r="BJ15" s="458"/>
      <c r="BK15" s="458"/>
      <c r="BL15" s="458"/>
      <c r="BM15" s="458"/>
      <c r="BN15" s="458"/>
      <c r="BO15" s="458"/>
      <c r="BP15" s="458"/>
    </row>
    <row r="16" spans="1:68" ht="18.75" customHeight="1">
      <c r="A16" s="459" t="s">
        <v>27</v>
      </c>
      <c r="B16" s="487">
        <v>1.279145682210027</v>
      </c>
      <c r="C16" s="487">
        <v>536.5084863018092</v>
      </c>
      <c r="D16" s="487">
        <v>27.448597520515523</v>
      </c>
      <c r="E16" s="487">
        <v>2.5222152468469647</v>
      </c>
      <c r="F16" s="487">
        <v>4.184437511460563</v>
      </c>
      <c r="G16" s="487">
        <v>7.5898349461215435</v>
      </c>
      <c r="H16" s="487">
        <v>0.5580903272690346</v>
      </c>
      <c r="I16" s="487">
        <v>0.7500067686871474</v>
      </c>
      <c r="J16" s="487">
        <v>1.3012520841845605</v>
      </c>
      <c r="K16" s="487">
        <v>1.545572425072341</v>
      </c>
      <c r="L16" s="487">
        <v>1.5656727383384559</v>
      </c>
      <c r="M16" s="487">
        <v>0.8221605896177544</v>
      </c>
      <c r="N16" s="487">
        <v>0.006987001076050121</v>
      </c>
      <c r="O16" s="487">
        <v>1.2364291753852557</v>
      </c>
      <c r="P16" s="487">
        <v>0.6120598307121687</v>
      </c>
      <c r="Q16" s="487">
        <v>2.2364652853759805</v>
      </c>
      <c r="R16" s="487">
        <v>2.084318980893587</v>
      </c>
      <c r="S16" s="487">
        <v>0</v>
      </c>
      <c r="T16" s="487"/>
      <c r="U16" s="525">
        <f t="shared" si="0"/>
        <v>592.251732415576</v>
      </c>
      <c r="V16" s="462">
        <f t="shared" si="1"/>
        <v>0.018612357258773717</v>
      </c>
      <c r="W16" s="526"/>
      <c r="X16" s="385"/>
      <c r="Y16" s="385"/>
      <c r="AX16" s="458"/>
      <c r="AY16" s="458"/>
      <c r="AZ16" s="458"/>
      <c r="BA16" s="458"/>
      <c r="BB16" s="458"/>
      <c r="BC16" s="458"/>
      <c r="BD16" s="458"/>
      <c r="BE16" s="458"/>
      <c r="BF16" s="458"/>
      <c r="BI16" s="458"/>
      <c r="BJ16" s="458"/>
      <c r="BK16" s="458"/>
      <c r="BL16" s="458"/>
      <c r="BM16" s="458"/>
      <c r="BN16" s="458"/>
      <c r="BO16" s="458"/>
      <c r="BP16" s="458"/>
    </row>
    <row r="17" spans="1:68" ht="18.75" customHeight="1">
      <c r="A17" s="459" t="s">
        <v>24</v>
      </c>
      <c r="B17" s="487">
        <v>107.90501261887651</v>
      </c>
      <c r="C17" s="487">
        <v>0.5340130828563759</v>
      </c>
      <c r="D17" s="487">
        <v>231.5476635009569</v>
      </c>
      <c r="E17" s="487">
        <v>69.85926314119051</v>
      </c>
      <c r="F17" s="487">
        <v>20.53395292120261</v>
      </c>
      <c r="G17" s="487">
        <v>4.468614074747463</v>
      </c>
      <c r="H17" s="487">
        <v>26.04403757467872</v>
      </c>
      <c r="I17" s="487">
        <v>9.012437075867604</v>
      </c>
      <c r="J17" s="487">
        <v>17.170460035482236</v>
      </c>
      <c r="K17" s="487">
        <v>7.683065024779543</v>
      </c>
      <c r="L17" s="487">
        <v>11.885747147962684</v>
      </c>
      <c r="M17" s="487">
        <v>13.298465940505963</v>
      </c>
      <c r="N17" s="487">
        <v>0.005505857682885245</v>
      </c>
      <c r="O17" s="487">
        <v>8.220024257877075</v>
      </c>
      <c r="P17" s="487">
        <v>5.645283160349302</v>
      </c>
      <c r="Q17" s="487">
        <v>6.743015012933507</v>
      </c>
      <c r="R17" s="487">
        <v>10.23049370030129</v>
      </c>
      <c r="S17" s="487">
        <v>1.3640316937049741</v>
      </c>
      <c r="T17" s="487">
        <v>0.22374631227902952</v>
      </c>
      <c r="U17" s="525">
        <f t="shared" si="0"/>
        <v>552.3748321342351</v>
      </c>
      <c r="V17" s="462">
        <f t="shared" si="1"/>
        <v>0.017359168667190138</v>
      </c>
      <c r="W17" s="527"/>
      <c r="X17" s="378"/>
      <c r="Y17" s="378"/>
      <c r="AX17" s="458"/>
      <c r="AY17" s="458"/>
      <c r="AZ17" s="458"/>
      <c r="BA17" s="458"/>
      <c r="BB17" s="458"/>
      <c r="BC17" s="458"/>
      <c r="BD17" s="458"/>
      <c r="BE17" s="458"/>
      <c r="BF17" s="458"/>
      <c r="BI17" s="458"/>
      <c r="BJ17" s="458"/>
      <c r="BK17" s="458"/>
      <c r="BL17" s="458"/>
      <c r="BM17" s="458"/>
      <c r="BN17" s="458"/>
      <c r="BO17" s="458"/>
      <c r="BP17" s="458"/>
    </row>
    <row r="18" spans="1:68" ht="18.75" customHeight="1">
      <c r="A18" s="459" t="s">
        <v>29</v>
      </c>
      <c r="B18" s="487">
        <v>34.75966672015622</v>
      </c>
      <c r="C18" s="487">
        <v>165.48530062805787</v>
      </c>
      <c r="D18" s="487">
        <v>108.16786117757549</v>
      </c>
      <c r="E18" s="487">
        <v>11.793354488226022</v>
      </c>
      <c r="F18" s="487">
        <v>18.999951</v>
      </c>
      <c r="G18" s="487">
        <v>1.5254050641355252</v>
      </c>
      <c r="H18" s="487">
        <v>0.2854924933632942</v>
      </c>
      <c r="I18" s="487">
        <v>3.7716334354318066</v>
      </c>
      <c r="J18" s="487">
        <v>6.8126792568599885</v>
      </c>
      <c r="K18" s="487">
        <v>12.398477179867552</v>
      </c>
      <c r="L18" s="487">
        <v>4.051468428238839</v>
      </c>
      <c r="M18" s="487">
        <v>4.108940606593064</v>
      </c>
      <c r="N18" s="487">
        <v>0.021523615042122066</v>
      </c>
      <c r="O18" s="487">
        <v>3.846681045411529</v>
      </c>
      <c r="P18" s="487">
        <v>1.591717492993221</v>
      </c>
      <c r="Q18" s="487">
        <v>2.8966996831260503</v>
      </c>
      <c r="R18" s="487">
        <v>0.13594514006081063</v>
      </c>
      <c r="S18" s="487">
        <v>3.3573441465973635</v>
      </c>
      <c r="T18" s="487">
        <v>6.915512553032688</v>
      </c>
      <c r="U18" s="525">
        <f t="shared" si="0"/>
        <v>390.92565415476935</v>
      </c>
      <c r="V18" s="462">
        <f t="shared" si="1"/>
        <v>0.012285397472915906</v>
      </c>
      <c r="W18" s="526"/>
      <c r="X18" s="385"/>
      <c r="Y18" s="385"/>
      <c r="AX18" s="458"/>
      <c r="AY18" s="458"/>
      <c r="AZ18" s="458"/>
      <c r="BA18" s="458"/>
      <c r="BB18" s="458"/>
      <c r="BC18" s="458"/>
      <c r="BD18" s="458"/>
      <c r="BE18" s="458"/>
      <c r="BF18" s="458"/>
      <c r="BI18" s="458"/>
      <c r="BJ18" s="458"/>
      <c r="BK18" s="458"/>
      <c r="BL18" s="458"/>
      <c r="BM18" s="458"/>
      <c r="BN18" s="458"/>
      <c r="BO18" s="458"/>
      <c r="BP18" s="458"/>
    </row>
    <row r="19" spans="1:68" ht="18.75" customHeight="1">
      <c r="A19" s="459" t="s">
        <v>10</v>
      </c>
      <c r="B19" s="487">
        <v>0.6511501026124683</v>
      </c>
      <c r="C19" s="487">
        <v>227.48583041323238</v>
      </c>
      <c r="D19" s="487">
        <v>18.087647566226654</v>
      </c>
      <c r="E19" s="487">
        <v>2.4447226258504826</v>
      </c>
      <c r="F19" s="487">
        <v>4.423700406981422</v>
      </c>
      <c r="G19" s="487">
        <v>0.4215037556440539</v>
      </c>
      <c r="H19" s="487">
        <v>0.0954501882296459</v>
      </c>
      <c r="I19" s="487">
        <v>0.687639836235711</v>
      </c>
      <c r="J19" s="487">
        <v>1.2753641708792405</v>
      </c>
      <c r="K19" s="487">
        <v>0.163316735141243</v>
      </c>
      <c r="L19" s="487">
        <v>2.0311113365889044</v>
      </c>
      <c r="M19" s="487">
        <v>0.7787270709260898</v>
      </c>
      <c r="N19" s="487">
        <v>0.2644832590891006</v>
      </c>
      <c r="O19" s="487">
        <v>1.5182932642635705</v>
      </c>
      <c r="P19" s="487">
        <v>0.30098118658767814</v>
      </c>
      <c r="Q19" s="487">
        <v>1.4031195793673419</v>
      </c>
      <c r="R19" s="487">
        <v>0.13967483163943614</v>
      </c>
      <c r="S19" s="487">
        <v>0.017033448147518247</v>
      </c>
      <c r="T19" s="487"/>
      <c r="U19" s="525">
        <f t="shared" si="0"/>
        <v>262.18974977764293</v>
      </c>
      <c r="V19" s="462">
        <f t="shared" si="1"/>
        <v>0.008239687662113516</v>
      </c>
      <c r="W19" s="527"/>
      <c r="X19" s="378"/>
      <c r="Y19" s="378"/>
      <c r="AX19" s="458"/>
      <c r="AY19" s="458"/>
      <c r="AZ19" s="458"/>
      <c r="BA19" s="458"/>
      <c r="BB19" s="458"/>
      <c r="BC19" s="458"/>
      <c r="BD19" s="458"/>
      <c r="BE19" s="458"/>
      <c r="BF19" s="458"/>
      <c r="BI19" s="458"/>
      <c r="BJ19" s="458"/>
      <c r="BK19" s="458"/>
      <c r="BL19" s="458"/>
      <c r="BM19" s="458"/>
      <c r="BN19" s="458"/>
      <c r="BO19" s="458"/>
      <c r="BP19" s="458"/>
    </row>
    <row r="20" spans="1:69" ht="18.75" customHeight="1">
      <c r="A20" s="459" t="s">
        <v>25</v>
      </c>
      <c r="B20" s="487">
        <v>31.143079657372148</v>
      </c>
      <c r="C20" s="487">
        <v>0.6889775929604253</v>
      </c>
      <c r="D20" s="487">
        <v>117.77850921737677</v>
      </c>
      <c r="E20" s="487">
        <v>8.618285613004225</v>
      </c>
      <c r="F20" s="487">
        <v>9.72183552404221</v>
      </c>
      <c r="G20" s="487">
        <v>4.598412651475673</v>
      </c>
      <c r="H20" s="487">
        <v>2.3231308759334897</v>
      </c>
      <c r="I20" s="487">
        <v>16.097273528323175</v>
      </c>
      <c r="J20" s="487">
        <v>6.2755260354986415</v>
      </c>
      <c r="K20" s="487">
        <v>15.802994933911455</v>
      </c>
      <c r="L20" s="487">
        <v>6.092401336342651</v>
      </c>
      <c r="M20" s="487">
        <v>8.040129115126488</v>
      </c>
      <c r="N20" s="487">
        <v>0.2118925977517151</v>
      </c>
      <c r="O20" s="487">
        <v>6.143023241261881</v>
      </c>
      <c r="P20" s="487">
        <v>3.695423861608802</v>
      </c>
      <c r="Q20" s="487">
        <v>6.518864633109004</v>
      </c>
      <c r="R20" s="487">
        <v>0.11597230035353931</v>
      </c>
      <c r="S20" s="487">
        <v>4.346457155955312</v>
      </c>
      <c r="T20" s="487"/>
      <c r="U20" s="525">
        <f t="shared" si="0"/>
        <v>248.21218987140762</v>
      </c>
      <c r="V20" s="462">
        <f t="shared" si="1"/>
        <v>0.007800422862465423</v>
      </c>
      <c r="W20" s="526"/>
      <c r="X20" s="385"/>
      <c r="Y20" s="385"/>
      <c r="AX20" s="458"/>
      <c r="AY20" s="458"/>
      <c r="AZ20" s="458"/>
      <c r="BA20" s="458"/>
      <c r="BB20" s="458"/>
      <c r="BC20" s="458"/>
      <c r="BD20" s="458"/>
      <c r="BE20" s="458"/>
      <c r="BF20" s="458"/>
      <c r="BI20" s="458"/>
      <c r="BJ20" s="458"/>
      <c r="BK20" s="458"/>
      <c r="BL20" s="458"/>
      <c r="BM20" s="458"/>
      <c r="BN20" s="458"/>
      <c r="BO20" s="458"/>
      <c r="BP20" s="458"/>
      <c r="BQ20" s="468"/>
    </row>
    <row r="21" spans="1:68" ht="18.75" customHeight="1">
      <c r="A21" s="459" t="s">
        <v>32</v>
      </c>
      <c r="B21" s="487">
        <v>18.1626638167247</v>
      </c>
      <c r="C21" s="487">
        <v>0.028810735627948184</v>
      </c>
      <c r="D21" s="487">
        <v>86.63082039254627</v>
      </c>
      <c r="E21" s="487">
        <v>15.197124992722337</v>
      </c>
      <c r="F21" s="487">
        <v>12.220478692730868</v>
      </c>
      <c r="G21" s="487">
        <v>4.104392835499537</v>
      </c>
      <c r="H21" s="487">
        <v>27.47579108707119</v>
      </c>
      <c r="I21" s="487">
        <v>12.51844785712239</v>
      </c>
      <c r="J21" s="487">
        <v>4.6604124398170175</v>
      </c>
      <c r="K21" s="487">
        <v>6.693186942472669</v>
      </c>
      <c r="L21" s="487">
        <v>3.363717097159055</v>
      </c>
      <c r="M21" s="487">
        <v>1.9625639402073867</v>
      </c>
      <c r="N21" s="487">
        <v>0.42006165286988023</v>
      </c>
      <c r="O21" s="487">
        <v>3.4804625839571073</v>
      </c>
      <c r="P21" s="487">
        <v>1.6551702020101244</v>
      </c>
      <c r="Q21" s="487">
        <v>2.6708926893555227</v>
      </c>
      <c r="R21" s="487">
        <v>0.05626879289089054</v>
      </c>
      <c r="S21" s="487">
        <v>4.336096655897722</v>
      </c>
      <c r="T21" s="487"/>
      <c r="U21" s="525">
        <f t="shared" si="0"/>
        <v>205.63736340668265</v>
      </c>
      <c r="V21" s="462">
        <f t="shared" si="1"/>
        <v>0.006462448084139702</v>
      </c>
      <c r="W21" s="527"/>
      <c r="X21" s="378"/>
      <c r="Y21" s="378"/>
      <c r="AX21" s="458"/>
      <c r="AY21" s="458"/>
      <c r="AZ21" s="458"/>
      <c r="BA21" s="458"/>
      <c r="BB21" s="458"/>
      <c r="BC21" s="458"/>
      <c r="BD21" s="458"/>
      <c r="BE21" s="458"/>
      <c r="BF21" s="458"/>
      <c r="BI21" s="458"/>
      <c r="BJ21" s="458"/>
      <c r="BK21" s="458"/>
      <c r="BL21" s="458"/>
      <c r="BM21" s="458"/>
      <c r="BN21" s="458"/>
      <c r="BO21" s="458"/>
      <c r="BP21" s="458"/>
    </row>
    <row r="22" spans="1:68" ht="18.75" customHeight="1">
      <c r="A22" s="459" t="s">
        <v>118</v>
      </c>
      <c r="B22" s="487">
        <v>52.833194554927815</v>
      </c>
      <c r="C22" s="487">
        <v>0.10935449862411063</v>
      </c>
      <c r="D22" s="487">
        <v>72.45310269951686</v>
      </c>
      <c r="E22" s="487">
        <v>17.511152521281023</v>
      </c>
      <c r="F22" s="487">
        <v>12.096221600868379</v>
      </c>
      <c r="G22" s="487">
        <v>4.678115577144644</v>
      </c>
      <c r="H22" s="487">
        <v>9.638655192984677</v>
      </c>
      <c r="I22" s="487">
        <v>6.680581798608672</v>
      </c>
      <c r="J22" s="487">
        <v>6.275885017820489</v>
      </c>
      <c r="K22" s="487">
        <v>2.3902954948086554</v>
      </c>
      <c r="L22" s="487">
        <v>4.093554053451839</v>
      </c>
      <c r="M22" s="487">
        <v>5.883021403897762</v>
      </c>
      <c r="N22" s="487">
        <v>0.08253902472828366</v>
      </c>
      <c r="O22" s="487">
        <v>3.136377186792775</v>
      </c>
      <c r="P22" s="487">
        <v>3.0446574760266265</v>
      </c>
      <c r="Q22" s="487">
        <v>2.714143767882995</v>
      </c>
      <c r="R22" s="487">
        <v>0.19567052423163894</v>
      </c>
      <c r="S22" s="487">
        <v>1.7347855344783802</v>
      </c>
      <c r="T22" s="487"/>
      <c r="U22" s="525">
        <f t="shared" si="0"/>
        <v>205.55130792807566</v>
      </c>
      <c r="V22" s="462">
        <f t="shared" si="1"/>
        <v>0.006459743667716342</v>
      </c>
      <c r="W22" s="526"/>
      <c r="X22" s="385"/>
      <c r="Y22" s="385"/>
      <c r="AX22" s="458"/>
      <c r="AY22" s="458"/>
      <c r="AZ22" s="458"/>
      <c r="BA22" s="458"/>
      <c r="BB22" s="458"/>
      <c r="BC22" s="458"/>
      <c r="BD22" s="458"/>
      <c r="BE22" s="458"/>
      <c r="BF22" s="458"/>
      <c r="BI22" s="458"/>
      <c r="BJ22" s="458"/>
      <c r="BK22" s="458"/>
      <c r="BL22" s="458"/>
      <c r="BM22" s="458"/>
      <c r="BN22" s="458"/>
      <c r="BO22" s="458"/>
      <c r="BP22" s="458"/>
    </row>
    <row r="23" spans="1:68" ht="18.75" customHeight="1">
      <c r="A23" s="459" t="s">
        <v>34</v>
      </c>
      <c r="B23" s="487">
        <v>54.99249278163241</v>
      </c>
      <c r="C23" s="487">
        <v>3.7775880463174083</v>
      </c>
      <c r="D23" s="487">
        <v>78.98657461396954</v>
      </c>
      <c r="E23" s="487">
        <v>11.321147676049765</v>
      </c>
      <c r="F23" s="487">
        <v>6.978167999999999</v>
      </c>
      <c r="G23" s="487">
        <v>2.7861937918473623</v>
      </c>
      <c r="H23" s="487">
        <v>1.9883407234040205</v>
      </c>
      <c r="I23" s="487">
        <v>8.17281621625114</v>
      </c>
      <c r="J23" s="487">
        <v>3.290153268717299</v>
      </c>
      <c r="K23" s="487">
        <v>5.673185874948465</v>
      </c>
      <c r="L23" s="487">
        <v>7.0213217333805575</v>
      </c>
      <c r="M23" s="487">
        <v>5.1592892785881155</v>
      </c>
      <c r="N23" s="487">
        <v>0.08560750943553717</v>
      </c>
      <c r="O23" s="487">
        <v>4.399119844977334</v>
      </c>
      <c r="P23" s="487">
        <v>1.9753131194428382</v>
      </c>
      <c r="Q23" s="487">
        <v>3.6430736703456343</v>
      </c>
      <c r="R23" s="487">
        <v>0.06889968777291498</v>
      </c>
      <c r="S23" s="487">
        <v>4.9284541629196985</v>
      </c>
      <c r="T23" s="487"/>
      <c r="U23" s="525">
        <f t="shared" si="0"/>
        <v>205.24774000000002</v>
      </c>
      <c r="V23" s="462">
        <f t="shared" si="1"/>
        <v>0.006450203611655037</v>
      </c>
      <c r="W23" s="527"/>
      <c r="X23" s="378"/>
      <c r="Y23" s="378"/>
      <c r="AX23" s="458"/>
      <c r="AY23" s="458"/>
      <c r="AZ23" s="458"/>
      <c r="BA23" s="458"/>
      <c r="BB23" s="458"/>
      <c r="BC23" s="458"/>
      <c r="BD23" s="458"/>
      <c r="BE23" s="458"/>
      <c r="BF23" s="458"/>
      <c r="BI23" s="458"/>
      <c r="BJ23" s="458"/>
      <c r="BL23" s="458"/>
      <c r="BM23" s="458"/>
      <c r="BN23" s="458"/>
      <c r="BO23" s="458"/>
      <c r="BP23" s="458"/>
    </row>
    <row r="24" spans="1:68" ht="18.75" customHeight="1">
      <c r="A24" s="459" t="s">
        <v>39</v>
      </c>
      <c r="B24" s="487">
        <v>3.8225126305805612</v>
      </c>
      <c r="C24" s="487">
        <v>30.811160554400516</v>
      </c>
      <c r="D24" s="487">
        <v>68.33113041456417</v>
      </c>
      <c r="E24" s="487">
        <v>5.384469172648682</v>
      </c>
      <c r="F24" s="487">
        <v>8.748608206779972</v>
      </c>
      <c r="G24" s="487">
        <v>0.95964581304187</v>
      </c>
      <c r="H24" s="487">
        <v>0.3447988545592466</v>
      </c>
      <c r="I24" s="487">
        <v>2.9945157737917216</v>
      </c>
      <c r="J24" s="487">
        <v>2.8933543311921652</v>
      </c>
      <c r="K24" s="487">
        <v>2.0585805599270874</v>
      </c>
      <c r="L24" s="487">
        <v>4.107429043959066</v>
      </c>
      <c r="M24" s="487">
        <v>2.490030750626936</v>
      </c>
      <c r="N24" s="487">
        <v>0.004549000952786379</v>
      </c>
      <c r="O24" s="487">
        <v>2.8571738997635197</v>
      </c>
      <c r="P24" s="487">
        <v>1.0402334302991088</v>
      </c>
      <c r="Q24" s="487">
        <v>1.8525443966427917</v>
      </c>
      <c r="R24" s="487">
        <v>0.3813128930119119</v>
      </c>
      <c r="S24" s="487">
        <v>0.00016700810241606734</v>
      </c>
      <c r="T24" s="487"/>
      <c r="U24" s="525">
        <f t="shared" si="0"/>
        <v>139.08221673484454</v>
      </c>
      <c r="V24" s="462">
        <f t="shared" si="1"/>
        <v>0.004370857465714764</v>
      </c>
      <c r="W24" s="526"/>
      <c r="X24" s="385"/>
      <c r="Y24" s="385"/>
      <c r="AX24" s="458"/>
      <c r="AY24" s="458"/>
      <c r="AZ24" s="458"/>
      <c r="BA24" s="458"/>
      <c r="BB24" s="458"/>
      <c r="BC24" s="458"/>
      <c r="BD24" s="458"/>
      <c r="BE24" s="458"/>
      <c r="BF24" s="458"/>
      <c r="BI24" s="458"/>
      <c r="BJ24" s="458"/>
      <c r="BL24" s="458"/>
      <c r="BM24" s="458"/>
      <c r="BN24" s="458"/>
      <c r="BO24" s="458"/>
      <c r="BP24" s="458"/>
    </row>
    <row r="25" spans="1:58" ht="18.75" customHeight="1">
      <c r="A25" s="459" t="s">
        <v>33</v>
      </c>
      <c r="B25" s="487">
        <v>16.572704215649086</v>
      </c>
      <c r="C25" s="487">
        <v>0</v>
      </c>
      <c r="D25" s="487">
        <v>40.22601397674866</v>
      </c>
      <c r="E25" s="487">
        <v>5.001847201685768</v>
      </c>
      <c r="F25" s="487">
        <v>0.8835013099787175</v>
      </c>
      <c r="G25" s="487">
        <v>0.7322361207285568</v>
      </c>
      <c r="H25" s="487">
        <v>13.114664679719176</v>
      </c>
      <c r="I25" s="487">
        <v>2.0416044882864393</v>
      </c>
      <c r="J25" s="487">
        <v>3.8177827143369907</v>
      </c>
      <c r="K25" s="487">
        <v>9.287764813355185</v>
      </c>
      <c r="L25" s="487">
        <v>4.247728700990511</v>
      </c>
      <c r="M25" s="487">
        <v>5.057351474162558</v>
      </c>
      <c r="N25" s="487">
        <v>33.84620111328147</v>
      </c>
      <c r="O25" s="487">
        <v>1.3801415005283415</v>
      </c>
      <c r="P25" s="487">
        <v>1.2851162111819745</v>
      </c>
      <c r="Q25" s="487">
        <v>1.4552725661376618</v>
      </c>
      <c r="R25" s="487">
        <v>0.094846659382783</v>
      </c>
      <c r="S25" s="487">
        <v>0.024807513114093648</v>
      </c>
      <c r="T25" s="487"/>
      <c r="U25" s="525">
        <f t="shared" si="0"/>
        <v>139.06958525926797</v>
      </c>
      <c r="V25" s="462">
        <f t="shared" si="1"/>
        <v>0.004370460503539275</v>
      </c>
      <c r="W25" s="527"/>
      <c r="X25" s="378"/>
      <c r="Y25" s="378"/>
      <c r="AX25" s="458"/>
      <c r="AY25" s="458"/>
      <c r="AZ25" s="458"/>
      <c r="BA25" s="458"/>
      <c r="BB25" s="458"/>
      <c r="BC25" s="458"/>
      <c r="BD25" s="458"/>
      <c r="BE25" s="458"/>
      <c r="BF25" s="458"/>
    </row>
    <row r="26" spans="1:58" ht="18.75" customHeight="1">
      <c r="A26" s="459" t="s">
        <v>15</v>
      </c>
      <c r="B26" s="487">
        <v>2.601411960266262</v>
      </c>
      <c r="C26" s="487">
        <v>22.46665462664667</v>
      </c>
      <c r="D26" s="487">
        <v>53.24710707857281</v>
      </c>
      <c r="E26" s="487">
        <v>4.97210533562128</v>
      </c>
      <c r="F26" s="487">
        <v>7.627741431903579</v>
      </c>
      <c r="G26" s="487">
        <v>0.9410899098383549</v>
      </c>
      <c r="H26" s="487">
        <v>0.15475294104538448</v>
      </c>
      <c r="I26" s="487">
        <v>2.4014712405382665</v>
      </c>
      <c r="J26" s="487">
        <v>3.3439418926947075</v>
      </c>
      <c r="K26" s="487">
        <v>0.7205415558463955</v>
      </c>
      <c r="L26" s="487">
        <v>5.291439663404768</v>
      </c>
      <c r="M26" s="487">
        <v>1.7166443551781843</v>
      </c>
      <c r="N26" s="487">
        <v>0</v>
      </c>
      <c r="O26" s="487">
        <v>2.550286694457208</v>
      </c>
      <c r="P26" s="487">
        <v>0.910277769116107</v>
      </c>
      <c r="Q26" s="487">
        <v>2.3457975744874564</v>
      </c>
      <c r="R26" s="487">
        <v>0.23368245015071465</v>
      </c>
      <c r="S26" s="487">
        <v>0.18047893381765903</v>
      </c>
      <c r="T26" s="487"/>
      <c r="U26" s="525">
        <f t="shared" si="0"/>
        <v>111.70542541358581</v>
      </c>
      <c r="V26" s="462">
        <f t="shared" si="1"/>
        <v>0.0035105026659205773</v>
      </c>
      <c r="W26" s="526"/>
      <c r="X26" s="385"/>
      <c r="Y26" s="385"/>
      <c r="AX26" s="458"/>
      <c r="AY26" s="458"/>
      <c r="AZ26" s="458"/>
      <c r="BA26" s="458"/>
      <c r="BB26" s="458"/>
      <c r="BC26" s="458"/>
      <c r="BD26" s="458"/>
      <c r="BE26" s="458"/>
      <c r="BF26" s="458"/>
    </row>
    <row r="27" spans="1:58" ht="18.75" customHeight="1">
      <c r="A27" s="459" t="s">
        <v>38</v>
      </c>
      <c r="B27" s="487">
        <v>1.0825004736155748</v>
      </c>
      <c r="C27" s="487">
        <v>57.79430082710398</v>
      </c>
      <c r="D27" s="487">
        <v>35.27023596572722</v>
      </c>
      <c r="E27" s="487">
        <v>2.6815745392836816</v>
      </c>
      <c r="F27" s="487">
        <v>3.528690388046659</v>
      </c>
      <c r="G27" s="487">
        <v>0.15926986031015208</v>
      </c>
      <c r="H27" s="487">
        <v>0.1259402066089908</v>
      </c>
      <c r="I27" s="487">
        <v>1.2418886775664963</v>
      </c>
      <c r="J27" s="487">
        <v>1.410576159616008</v>
      </c>
      <c r="K27" s="487">
        <v>0.01786814150848067</v>
      </c>
      <c r="L27" s="487">
        <v>1.3668366546753932</v>
      </c>
      <c r="M27" s="487">
        <v>0.5016406496387759</v>
      </c>
      <c r="N27" s="487">
        <v>0.030889491127794</v>
      </c>
      <c r="O27" s="487">
        <v>1.0350557218218657</v>
      </c>
      <c r="P27" s="487">
        <v>0.5313334584507431</v>
      </c>
      <c r="Q27" s="487">
        <v>1.0976519108552725</v>
      </c>
      <c r="R27" s="487">
        <v>0.03849200294055584</v>
      </c>
      <c r="S27" s="487">
        <v>0.439364970983219</v>
      </c>
      <c r="T27" s="487">
        <v>2.1679286401333573</v>
      </c>
      <c r="U27" s="525">
        <f t="shared" si="0"/>
        <v>110.52203874001422</v>
      </c>
      <c r="V27" s="462">
        <f t="shared" si="1"/>
        <v>0.0034733130481647088</v>
      </c>
      <c r="W27" s="527"/>
      <c r="X27" s="378"/>
      <c r="Y27" s="378"/>
      <c r="AM27" s="292"/>
      <c r="AN27" s="326"/>
      <c r="AR27" s="458"/>
      <c r="AS27" s="458"/>
      <c r="AT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</row>
    <row r="28" spans="1:69" ht="18.75" customHeight="1">
      <c r="A28" s="459" t="s">
        <v>26</v>
      </c>
      <c r="B28" s="487">
        <v>4.063347528411666</v>
      </c>
      <c r="C28" s="487">
        <v>0.011897233549201193</v>
      </c>
      <c r="D28" s="487">
        <v>26.224164097075523</v>
      </c>
      <c r="E28" s="487">
        <v>3.93113362844605</v>
      </c>
      <c r="F28" s="487">
        <v>1.89289406292685</v>
      </c>
      <c r="G28" s="487">
        <v>0.7061485902157264</v>
      </c>
      <c r="H28" s="487">
        <v>0.44046778842890705</v>
      </c>
      <c r="I28" s="487">
        <v>0.9103599403107437</v>
      </c>
      <c r="J28" s="487">
        <v>1.2509507275584368</v>
      </c>
      <c r="K28" s="487">
        <v>1.6237691093563231</v>
      </c>
      <c r="L28" s="487">
        <v>1.3133180712469086</v>
      </c>
      <c r="M28" s="487">
        <v>0.8634583051883158</v>
      </c>
      <c r="N28" s="487">
        <v>0.003114382410440646</v>
      </c>
      <c r="O28" s="487">
        <v>0.915452513306986</v>
      </c>
      <c r="P28" s="487">
        <v>0.9088889114617738</v>
      </c>
      <c r="Q28" s="487">
        <v>0.9063405985878502</v>
      </c>
      <c r="R28" s="487">
        <v>0.007098756248829505</v>
      </c>
      <c r="S28" s="487">
        <v>2.68739708285887</v>
      </c>
      <c r="T28" s="528">
        <v>0.659698582722424</v>
      </c>
      <c r="U28" s="529">
        <f t="shared" si="0"/>
        <v>49.31989991031183</v>
      </c>
      <c r="V28" s="462">
        <f t="shared" si="1"/>
        <v>0.0015499483527953014</v>
      </c>
      <c r="W28" s="526"/>
      <c r="X28" s="385"/>
      <c r="Y28" s="385"/>
      <c r="AM28" s="292"/>
      <c r="AN28" s="326"/>
      <c r="AR28" s="458"/>
      <c r="AS28" s="458"/>
      <c r="AT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Q28" s="468"/>
    </row>
    <row r="29" spans="1:58" ht="18.75" customHeight="1">
      <c r="A29" s="459" t="s">
        <v>5</v>
      </c>
      <c r="B29" s="487">
        <v>2.2881024278484228</v>
      </c>
      <c r="C29" s="487">
        <v>0.028355892653205133</v>
      </c>
      <c r="D29" s="487">
        <v>23.364805345099917</v>
      </c>
      <c r="E29" s="487">
        <v>3.6421749664674676</v>
      </c>
      <c r="F29" s="487">
        <v>3.1153995238742946</v>
      </c>
      <c r="G29" s="487">
        <v>0.17987675149225205</v>
      </c>
      <c r="H29" s="487">
        <v>0.1107194349220143</v>
      </c>
      <c r="I29" s="487">
        <v>4.044784275757199</v>
      </c>
      <c r="J29" s="487">
        <v>1.3738122048240942</v>
      </c>
      <c r="K29" s="487">
        <v>0.17051131909077663</v>
      </c>
      <c r="L29" s="487">
        <v>2.1962514594314047</v>
      </c>
      <c r="M29" s="487">
        <v>1.240655134899972</v>
      </c>
      <c r="N29" s="487">
        <v>0</v>
      </c>
      <c r="O29" s="487">
        <v>0.6228553141856829</v>
      </c>
      <c r="P29" s="487">
        <v>0.6096731869986671</v>
      </c>
      <c r="Q29" s="487">
        <v>1.1645656838946936</v>
      </c>
      <c r="R29" s="487">
        <v>0.19115473876491285</v>
      </c>
      <c r="S29" s="487">
        <v>4.922958473292111E-05</v>
      </c>
      <c r="T29" s="528"/>
      <c r="U29" s="529">
        <f t="shared" si="0"/>
        <v>44.34374688978971</v>
      </c>
      <c r="V29" s="462">
        <f t="shared" si="1"/>
        <v>0.0013935656311871614</v>
      </c>
      <c r="W29" s="527"/>
      <c r="X29" s="378"/>
      <c r="Y29" s="378"/>
      <c r="AM29" s="292"/>
      <c r="AN29" s="326"/>
      <c r="AR29" s="458"/>
      <c r="AS29" s="458"/>
      <c r="AT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  <c r="BF29" s="458"/>
    </row>
    <row r="30" spans="1:58" ht="18.75" customHeight="1" thickBot="1">
      <c r="A30" s="469" t="s">
        <v>140</v>
      </c>
      <c r="B30" s="530">
        <f aca="true" t="shared" si="2" ref="B30:T30">SUM(B5:B29)</f>
        <v>8893.2371734377</v>
      </c>
      <c r="C30" s="530">
        <f t="shared" si="2"/>
        <v>7928.772674644344</v>
      </c>
      <c r="D30" s="530">
        <f t="shared" si="2"/>
        <v>7663.090288181499</v>
      </c>
      <c r="E30" s="530">
        <f t="shared" si="2"/>
        <v>1797.9938691470645</v>
      </c>
      <c r="F30" s="530">
        <f t="shared" si="2"/>
        <v>752.7191323577375</v>
      </c>
      <c r="G30" s="530">
        <f t="shared" si="2"/>
        <v>714.0545754605981</v>
      </c>
      <c r="H30" s="530">
        <f t="shared" si="2"/>
        <v>654.4085349856216</v>
      </c>
      <c r="I30" s="530">
        <f t="shared" si="2"/>
        <v>565.5536087499248</v>
      </c>
      <c r="J30" s="530">
        <f t="shared" si="2"/>
        <v>543.65302560937</v>
      </c>
      <c r="K30" s="530">
        <f t="shared" si="2"/>
        <v>427.91107710149487</v>
      </c>
      <c r="L30" s="530">
        <f t="shared" si="2"/>
        <v>426.4643537060791</v>
      </c>
      <c r="M30" s="530">
        <f t="shared" si="2"/>
        <v>309.65042344375917</v>
      </c>
      <c r="N30" s="530">
        <f t="shared" si="2"/>
        <v>268.8272357243075</v>
      </c>
      <c r="O30" s="530">
        <f t="shared" si="2"/>
        <v>258.4647367522174</v>
      </c>
      <c r="P30" s="530">
        <f t="shared" si="2"/>
        <v>228.9426814577782</v>
      </c>
      <c r="Q30" s="530">
        <f t="shared" si="2"/>
        <v>226.17636100680167</v>
      </c>
      <c r="R30" s="530">
        <f t="shared" si="2"/>
        <v>96.17777980244367</v>
      </c>
      <c r="S30" s="530">
        <f t="shared" si="2"/>
        <v>52.15316591707029</v>
      </c>
      <c r="T30" s="531">
        <f t="shared" si="2"/>
        <v>12.09984604318035</v>
      </c>
      <c r="U30" s="532">
        <f t="shared" si="0"/>
        <v>31820.35054352899</v>
      </c>
      <c r="V30" s="472">
        <f t="shared" si="1"/>
        <v>1</v>
      </c>
      <c r="W30" s="526"/>
      <c r="X30" s="385"/>
      <c r="Y30" s="385"/>
      <c r="Z30" s="292"/>
      <c r="AC30" s="389"/>
      <c r="AM30" s="292"/>
      <c r="AN30" s="326"/>
      <c r="AR30" s="458"/>
      <c r="AS30" s="458"/>
      <c r="AT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</row>
    <row r="31" spans="1:58" ht="18.75" customHeight="1" thickBot="1" thickTop="1">
      <c r="A31" s="473" t="s">
        <v>144</v>
      </c>
      <c r="B31" s="474">
        <f>+B$30/SUM($B30:$T$30)</f>
        <v>0.27948269021336203</v>
      </c>
      <c r="C31" s="474">
        <f>+C$30/SUM($B30:$T$30)</f>
        <v>0.2491730147283605</v>
      </c>
      <c r="D31" s="474">
        <f>+D$30/SUM($B30:$T$30)</f>
        <v>0.24082356596602203</v>
      </c>
      <c r="E31" s="474">
        <f>+E$30/SUM($B30:$T$30)</f>
        <v>0.05650452739945399</v>
      </c>
      <c r="F31" s="474">
        <f>+F$30/SUM($B30:$T$30)</f>
        <v>0.023655274674867183</v>
      </c>
      <c r="G31" s="474">
        <f>+G$30/SUM($B30:$T$30)</f>
        <v>0.022440185707061883</v>
      </c>
      <c r="H31" s="474">
        <f>+H$30/SUM($B30:$T$30)</f>
        <v>0.020565723626784577</v>
      </c>
      <c r="I31" s="474">
        <f>+I$30/SUM($B30:$T$30)</f>
        <v>0.017773330560147967</v>
      </c>
      <c r="J31" s="474">
        <f>+J$30/SUM($B30:$T$30)</f>
        <v>0.017085073430152004</v>
      </c>
      <c r="K31" s="474">
        <f>+K$30/SUM($B30:$T$30)</f>
        <v>0.013447717256166909</v>
      </c>
      <c r="L31" s="474">
        <f>+L$30/SUM($B30:$T$30)</f>
        <v>0.013402251905512247</v>
      </c>
      <c r="M31" s="474">
        <f>+M$30/SUM($B30:$T$30)</f>
        <v>0.009731207172597596</v>
      </c>
      <c r="N31" s="474">
        <f>+N$30/SUM($B30:$T$30)</f>
        <v>0.008448280145643349</v>
      </c>
      <c r="O31" s="474">
        <f>+O$30/SUM($B30:$T$30)</f>
        <v>0.008122623803237106</v>
      </c>
      <c r="P31" s="474">
        <f>+P$30/SUM($B30:$T$30)</f>
        <v>0.007194851016634578</v>
      </c>
      <c r="Q31" s="474">
        <f>+Q$30/SUM($B30:$T$30)</f>
        <v>0.007107915442270231</v>
      </c>
      <c r="R31" s="474">
        <f>+R$30/SUM($B30:$T$30)</f>
        <v>0.003022524207295461</v>
      </c>
      <c r="S31" s="474">
        <f>+S$30/SUM($B30:$T$30)</f>
        <v>0.0016389877869424098</v>
      </c>
      <c r="T31" s="474">
        <f>+T$30/SUM($B30:$T$30)</f>
        <v>0.00038025495748792066</v>
      </c>
      <c r="U31" s="475"/>
      <c r="V31" s="476"/>
      <c r="W31" s="378"/>
      <c r="X31" s="378"/>
      <c r="Y31" s="378"/>
      <c r="AM31" s="292"/>
      <c r="AN31" s="326"/>
      <c r="AR31" s="458"/>
      <c r="AS31" s="458"/>
      <c r="AT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</row>
    <row r="32" spans="1:58" ht="18.75" customHeight="1">
      <c r="A32" s="477"/>
      <c r="B32" s="478"/>
      <c r="C32" s="478"/>
      <c r="D32" s="478"/>
      <c r="E32" s="477"/>
      <c r="F32" s="477"/>
      <c r="G32" s="478"/>
      <c r="H32" s="478"/>
      <c r="I32" s="478"/>
      <c r="J32" s="478"/>
      <c r="K32" s="478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AM32" s="365"/>
      <c r="AN32" s="326"/>
      <c r="AR32" s="458"/>
      <c r="AS32" s="458"/>
      <c r="AT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</row>
    <row r="33" spans="1:58" ht="18.75" customHeight="1">
      <c r="A33" s="477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533"/>
      <c r="V33" s="378"/>
      <c r="W33" s="378"/>
      <c r="X33" s="378"/>
      <c r="Y33" s="378"/>
      <c r="AM33" s="292"/>
      <c r="AN33" s="326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</row>
    <row r="34" spans="1:58" ht="18.75" customHeight="1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385"/>
      <c r="S34" s="385"/>
      <c r="T34" s="385"/>
      <c r="U34" s="385"/>
      <c r="V34" s="385"/>
      <c r="W34" s="385"/>
      <c r="X34" s="385"/>
      <c r="Y34" s="385"/>
      <c r="Z34" s="292"/>
      <c r="AN34" s="366"/>
      <c r="AO34" s="366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</row>
    <row r="35" spans="25:58" ht="18.75" customHeight="1">
      <c r="Y35" s="378"/>
      <c r="AN35" s="366"/>
      <c r="AO35" s="366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</row>
    <row r="36" spans="25:58" ht="18.75" customHeight="1">
      <c r="Y36" s="385"/>
      <c r="AN36" s="366"/>
      <c r="AO36" s="366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</row>
    <row r="37" spans="25:58" ht="18.75" customHeight="1">
      <c r="Y37" s="378"/>
      <c r="AN37" s="366"/>
      <c r="AO37" s="366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</row>
    <row r="38" spans="25:58" ht="18.75" customHeight="1">
      <c r="Y38" s="385"/>
      <c r="AN38" s="366"/>
      <c r="AO38" s="366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</row>
    <row r="39" spans="15:58" ht="18.75" customHeight="1">
      <c r="O39" s="335"/>
      <c r="T39" s="492"/>
      <c r="U39" s="492"/>
      <c r="V39" s="492"/>
      <c r="W39" s="492"/>
      <c r="X39" s="492"/>
      <c r="Y39" s="534"/>
      <c r="Z39" s="492"/>
      <c r="AA39" s="492"/>
      <c r="AB39" s="492"/>
      <c r="AN39" s="366"/>
      <c r="AO39" s="366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</row>
    <row r="40" spans="15:58" ht="18.75" customHeight="1">
      <c r="O40" s="335"/>
      <c r="T40" s="492"/>
      <c r="U40" s="492"/>
      <c r="V40" s="492"/>
      <c r="W40" s="492"/>
      <c r="X40" s="492"/>
      <c r="Y40" s="535"/>
      <c r="Z40" s="536"/>
      <c r="AA40" s="492"/>
      <c r="AB40" s="492"/>
      <c r="AN40" s="362"/>
      <c r="AO40" s="362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</row>
    <row r="41" spans="15:58" ht="18.75" customHeight="1">
      <c r="O41" s="335"/>
      <c r="T41" s="492"/>
      <c r="U41" s="492"/>
      <c r="V41" s="492"/>
      <c r="W41" s="492"/>
      <c r="X41" s="492"/>
      <c r="Y41" s="534"/>
      <c r="Z41" s="492"/>
      <c r="AA41" s="492"/>
      <c r="AB41" s="492"/>
      <c r="AN41" s="362"/>
      <c r="AO41" s="362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</row>
    <row r="42" spans="18:58" ht="18.75" customHeight="1">
      <c r="R42" s="292"/>
      <c r="S42" s="370"/>
      <c r="T42" s="492"/>
      <c r="U42" s="492"/>
      <c r="V42" s="492"/>
      <c r="W42" s="492"/>
      <c r="X42" s="492"/>
      <c r="Y42" s="535"/>
      <c r="Z42" s="536"/>
      <c r="AA42" s="492"/>
      <c r="AB42" s="492"/>
      <c r="AN42" s="361"/>
      <c r="AO42" s="361"/>
      <c r="AP42" s="362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</row>
    <row r="43" spans="20:58" ht="18.75" customHeight="1">
      <c r="T43" s="492"/>
      <c r="U43" s="492"/>
      <c r="V43" s="492"/>
      <c r="W43" s="492"/>
      <c r="X43" s="492"/>
      <c r="Y43" s="534"/>
      <c r="Z43" s="492"/>
      <c r="AA43" s="492"/>
      <c r="AB43" s="492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</row>
    <row r="44" spans="20:28" ht="18.75" customHeight="1">
      <c r="T44" s="492"/>
      <c r="U44" s="492" t="s">
        <v>121</v>
      </c>
      <c r="V44" s="497">
        <v>7663.090288181499</v>
      </c>
      <c r="W44" s="537"/>
      <c r="X44" s="537"/>
      <c r="Y44" s="538"/>
      <c r="Z44" s="537"/>
      <c r="AA44" s="537"/>
      <c r="AB44" s="492"/>
    </row>
    <row r="45" spans="20:39" ht="18.75" customHeight="1">
      <c r="T45" s="492"/>
      <c r="U45" s="492" t="s">
        <v>124</v>
      </c>
      <c r="V45" s="497">
        <v>8893.2371734377</v>
      </c>
      <c r="W45" s="537"/>
      <c r="X45" s="537"/>
      <c r="Y45" s="538"/>
      <c r="Z45" s="538">
        <f>V45/V55</f>
        <v>0.3681393121336711</v>
      </c>
      <c r="AA45" s="537"/>
      <c r="AB45" s="492"/>
      <c r="AM45" s="369"/>
    </row>
    <row r="46" spans="14:28" ht="18.75" customHeight="1">
      <c r="N46" s="358"/>
      <c r="O46" s="362"/>
      <c r="T46" s="492"/>
      <c r="U46" s="492" t="s">
        <v>136</v>
      </c>
      <c r="V46" s="497">
        <v>7928.772674644344</v>
      </c>
      <c r="W46" s="537"/>
      <c r="X46" s="537"/>
      <c r="Y46" s="538"/>
      <c r="Z46" s="538">
        <f aca="true" t="shared" si="3" ref="Z46:Z54">V46/$V$55</f>
        <v>0.32821489650877184</v>
      </c>
      <c r="AA46" s="537"/>
      <c r="AB46" s="492"/>
    </row>
    <row r="47" spans="14:28" ht="18.75" customHeight="1">
      <c r="N47" s="358"/>
      <c r="O47" s="362"/>
      <c r="T47" s="492"/>
      <c r="U47" s="492" t="s">
        <v>122</v>
      </c>
      <c r="V47" s="497">
        <v>1797.9938691470645</v>
      </c>
      <c r="W47" s="537"/>
      <c r="X47" s="537"/>
      <c r="Y47" s="538"/>
      <c r="Z47" s="538">
        <f t="shared" si="3"/>
        <v>0.07442871625928928</v>
      </c>
      <c r="AA47" s="537"/>
      <c r="AB47" s="492"/>
    </row>
    <row r="48" spans="14:28" ht="18.75" customHeight="1">
      <c r="N48" s="358"/>
      <c r="O48" s="362"/>
      <c r="T48" s="492"/>
      <c r="U48" s="492" t="s">
        <v>137</v>
      </c>
      <c r="V48" s="497">
        <v>752.7191323577375</v>
      </c>
      <c r="W48" s="537"/>
      <c r="X48" s="537"/>
      <c r="Y48" s="538"/>
      <c r="Z48" s="538">
        <f t="shared" si="3"/>
        <v>0.03115912667253375</v>
      </c>
      <c r="AA48" s="537"/>
      <c r="AB48" s="492"/>
    </row>
    <row r="49" spans="14:28" ht="18.75" customHeight="1">
      <c r="N49" s="358"/>
      <c r="O49" s="362"/>
      <c r="T49" s="492"/>
      <c r="U49" s="492" t="s">
        <v>126</v>
      </c>
      <c r="V49" s="497">
        <v>714.0545754605981</v>
      </c>
      <c r="W49" s="537"/>
      <c r="X49" s="537"/>
      <c r="Y49" s="538"/>
      <c r="Z49" s="538">
        <f t="shared" si="3"/>
        <v>0.02955859099553865</v>
      </c>
      <c r="AA49" s="537"/>
      <c r="AB49" s="492"/>
    </row>
    <row r="50" spans="14:28" ht="18.75" customHeight="1">
      <c r="N50" s="358"/>
      <c r="O50" s="362"/>
      <c r="T50" s="492"/>
      <c r="U50" s="492" t="s">
        <v>132</v>
      </c>
      <c r="V50" s="497">
        <v>654.4085349856216</v>
      </c>
      <c r="W50" s="537"/>
      <c r="X50" s="537"/>
      <c r="Y50" s="538"/>
      <c r="Z50" s="538">
        <f t="shared" si="3"/>
        <v>0.02708951793656984</v>
      </c>
      <c r="AA50" s="537"/>
      <c r="AB50" s="492"/>
    </row>
    <row r="51" spans="14:28" ht="18.75" customHeight="1">
      <c r="N51" s="358"/>
      <c r="O51" s="362"/>
      <c r="T51" s="492"/>
      <c r="U51" s="492" t="s">
        <v>123</v>
      </c>
      <c r="V51" s="497">
        <v>565.5536087499248</v>
      </c>
      <c r="W51" s="492"/>
      <c r="X51" s="492"/>
      <c r="Y51" s="538"/>
      <c r="Z51" s="538">
        <f t="shared" si="3"/>
        <v>0.02341133070438867</v>
      </c>
      <c r="AA51" s="537"/>
      <c r="AB51" s="492"/>
    </row>
    <row r="52" spans="14:28" ht="18.75" customHeight="1">
      <c r="N52" s="358"/>
      <c r="O52" s="362"/>
      <c r="T52" s="492"/>
      <c r="U52" s="492" t="s">
        <v>128</v>
      </c>
      <c r="V52" s="497">
        <v>543.65302560937</v>
      </c>
      <c r="W52" s="537"/>
      <c r="X52" s="537"/>
      <c r="Y52" s="538"/>
      <c r="Z52" s="538">
        <f t="shared" si="3"/>
        <v>0.022504746807495524</v>
      </c>
      <c r="AA52" s="537"/>
      <c r="AB52" s="492"/>
    </row>
    <row r="53" spans="1:28" ht="18.75" customHeight="1">
      <c r="A53" s="292"/>
      <c r="N53" s="358"/>
      <c r="O53" s="362"/>
      <c r="P53" s="362"/>
      <c r="T53" s="492"/>
      <c r="U53" s="492" t="s">
        <v>135</v>
      </c>
      <c r="V53" s="497">
        <v>427.91107710149487</v>
      </c>
      <c r="W53" s="537" t="s">
        <v>143</v>
      </c>
      <c r="X53" s="537">
        <v>12.09984604318035</v>
      </c>
      <c r="Y53" s="538"/>
      <c r="Z53" s="538">
        <f t="shared" si="3"/>
        <v>0.01771355992270571</v>
      </c>
      <c r="AA53" s="537"/>
      <c r="AB53" s="492"/>
    </row>
    <row r="54" spans="15:28" ht="18.75" customHeight="1">
      <c r="O54" s="361"/>
      <c r="T54" s="492"/>
      <c r="U54" s="492" t="s">
        <v>142</v>
      </c>
      <c r="V54" s="539">
        <f>SUM(V56:V63)+X53</f>
        <v>1878.9565838536375</v>
      </c>
      <c r="W54" s="537"/>
      <c r="X54" s="537"/>
      <c r="Y54" s="538"/>
      <c r="Z54" s="538">
        <f t="shared" si="3"/>
        <v>0.07778020205903559</v>
      </c>
      <c r="AA54" s="537"/>
      <c r="AB54" s="492"/>
    </row>
    <row r="55" spans="15:28" ht="18.75" customHeight="1">
      <c r="O55" s="362"/>
      <c r="T55" s="492"/>
      <c r="U55" s="492" t="s">
        <v>35</v>
      </c>
      <c r="V55" s="497">
        <f>SUM(V45:V54)</f>
        <v>24157.260255347494</v>
      </c>
      <c r="W55" s="497">
        <f>SUM(V55,V44)</f>
        <v>31820.35054352899</v>
      </c>
      <c r="X55" s="538">
        <f>+V55/W55</f>
        <v>0.759176434033978</v>
      </c>
      <c r="Y55" s="538"/>
      <c r="Z55" s="492"/>
      <c r="AA55" s="537"/>
      <c r="AB55" s="492"/>
    </row>
    <row r="56" spans="16:28" ht="2.25" customHeight="1">
      <c r="P56" s="362"/>
      <c r="T56" s="492"/>
      <c r="U56" s="492" t="s">
        <v>129</v>
      </c>
      <c r="V56" s="537">
        <v>426.4643537060791</v>
      </c>
      <c r="W56" s="537"/>
      <c r="X56" s="537"/>
      <c r="Y56" s="537"/>
      <c r="Z56" s="537"/>
      <c r="AA56" s="537"/>
      <c r="AB56" s="492"/>
    </row>
    <row r="57" spans="15:28" ht="18.75" customHeight="1">
      <c r="O57" s="362"/>
      <c r="P57" s="362"/>
      <c r="T57" s="492"/>
      <c r="U57" s="492" t="s">
        <v>125</v>
      </c>
      <c r="V57" s="537">
        <v>309.65042344375917</v>
      </c>
      <c r="W57" s="537"/>
      <c r="X57" s="537"/>
      <c r="Y57" s="537"/>
      <c r="Z57" s="537"/>
      <c r="AA57" s="537"/>
      <c r="AB57" s="492"/>
    </row>
    <row r="58" spans="15:28" ht="18.75" customHeight="1">
      <c r="O58" s="362"/>
      <c r="P58" s="362"/>
      <c r="T58" s="492"/>
      <c r="U58" s="492" t="s">
        <v>138</v>
      </c>
      <c r="V58" s="537">
        <v>268.8272357243075</v>
      </c>
      <c r="W58" s="537"/>
      <c r="X58" s="537"/>
      <c r="Y58" s="537"/>
      <c r="Z58" s="537"/>
      <c r="AA58" s="537"/>
      <c r="AB58" s="492"/>
    </row>
    <row r="59" spans="15:28" ht="2.25" customHeight="1">
      <c r="O59" s="362"/>
      <c r="P59" s="362"/>
      <c r="T59" s="492"/>
      <c r="U59" s="492" t="s">
        <v>127</v>
      </c>
      <c r="V59" s="537">
        <v>258.4647367522174</v>
      </c>
      <c r="W59" s="537"/>
      <c r="X59" s="537"/>
      <c r="Y59" s="537"/>
      <c r="Z59" s="537"/>
      <c r="AA59" s="537"/>
      <c r="AB59" s="492"/>
    </row>
    <row r="60" spans="15:28" ht="12.75">
      <c r="O60" s="362"/>
      <c r="P60" s="362"/>
      <c r="T60" s="492"/>
      <c r="U60" s="492" t="s">
        <v>134</v>
      </c>
      <c r="V60" s="537">
        <v>228.9426814577782</v>
      </c>
      <c r="W60" s="537"/>
      <c r="X60" s="537"/>
      <c r="Y60" s="537"/>
      <c r="Z60" s="537"/>
      <c r="AA60" s="537"/>
      <c r="AB60" s="492"/>
    </row>
    <row r="61" spans="15:58" ht="12.75">
      <c r="O61" s="362"/>
      <c r="P61" s="362"/>
      <c r="T61" s="492"/>
      <c r="U61" s="492" t="s">
        <v>149</v>
      </c>
      <c r="V61" s="537">
        <v>226.17636100680167</v>
      </c>
      <c r="W61" s="537"/>
      <c r="X61" s="537"/>
      <c r="Y61" s="537"/>
      <c r="Z61" s="537"/>
      <c r="AA61" s="537"/>
      <c r="AB61" s="492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</row>
    <row r="62" spans="15:28" ht="12.75">
      <c r="O62" s="362"/>
      <c r="P62" s="362"/>
      <c r="T62" s="492"/>
      <c r="U62" s="492" t="s">
        <v>133</v>
      </c>
      <c r="V62" s="537">
        <v>96.17777980244367</v>
      </c>
      <c r="W62" s="537"/>
      <c r="X62" s="537"/>
      <c r="Y62" s="537"/>
      <c r="Z62" s="537"/>
      <c r="AA62" s="537"/>
      <c r="AB62" s="492"/>
    </row>
    <row r="63" spans="15:28" ht="12.75">
      <c r="O63" s="362"/>
      <c r="P63" s="362"/>
      <c r="T63" s="492"/>
      <c r="U63" s="492" t="s">
        <v>131</v>
      </c>
      <c r="V63" s="537">
        <v>52.15316591707029</v>
      </c>
      <c r="W63" s="537"/>
      <c r="X63" s="537"/>
      <c r="Y63" s="537"/>
      <c r="Z63" s="537"/>
      <c r="AA63" s="537"/>
      <c r="AB63" s="492"/>
    </row>
    <row r="64" spans="15:28" ht="12.75">
      <c r="O64" s="361"/>
      <c r="S64" s="458"/>
      <c r="T64" s="537"/>
      <c r="U64" s="537"/>
      <c r="V64" s="492"/>
      <c r="W64" s="537"/>
      <c r="X64" s="537"/>
      <c r="Y64" s="540"/>
      <c r="Z64" s="492"/>
      <c r="AA64" s="492"/>
      <c r="AB64" s="492"/>
    </row>
    <row r="65" spans="1:28" ht="12.75">
      <c r="A65" s="292"/>
      <c r="O65" s="361"/>
      <c r="P65" s="363"/>
      <c r="S65" s="458"/>
      <c r="T65" s="537"/>
      <c r="U65" s="537"/>
      <c r="V65" s="492"/>
      <c r="W65" s="537"/>
      <c r="X65" s="537"/>
      <c r="Y65" s="540"/>
      <c r="Z65" s="492"/>
      <c r="AA65" s="492"/>
      <c r="AB65" s="492"/>
    </row>
    <row r="66" spans="1:28" ht="15">
      <c r="A66" s="478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358"/>
      <c r="M66" s="358"/>
      <c r="N66" s="358"/>
      <c r="O66" s="358"/>
      <c r="P66" s="358"/>
      <c r="Q66" s="358"/>
      <c r="R66" s="358"/>
      <c r="S66" s="358"/>
      <c r="T66" s="540"/>
      <c r="U66" s="540"/>
      <c r="V66" s="540"/>
      <c r="W66" s="540"/>
      <c r="X66" s="540"/>
      <c r="Y66" s="540"/>
      <c r="Z66" s="492"/>
      <c r="AA66" s="492"/>
      <c r="AB66" s="492"/>
    </row>
    <row r="67" spans="1:28" ht="18">
      <c r="A67" s="356"/>
      <c r="B67" s="292"/>
      <c r="T67" s="492"/>
      <c r="U67" s="492"/>
      <c r="V67" s="492"/>
      <c r="W67" s="492"/>
      <c r="X67" s="492"/>
      <c r="Y67" s="492"/>
      <c r="Z67" s="492"/>
      <c r="AA67" s="492"/>
      <c r="AB67" s="492"/>
    </row>
    <row r="68" spans="1:9" ht="15.75">
      <c r="A68" s="484"/>
      <c r="B68" s="358"/>
      <c r="C68" s="358"/>
      <c r="D68" s="358"/>
      <c r="E68" s="358"/>
      <c r="F68" s="358"/>
      <c r="G68" s="358"/>
      <c r="H68" s="358"/>
      <c r="I68" s="358"/>
    </row>
    <row r="69" spans="1:9" ht="12.75">
      <c r="A69" s="358"/>
      <c r="B69" s="358"/>
      <c r="C69" s="358"/>
      <c r="D69" s="358"/>
      <c r="E69" s="358"/>
      <c r="F69" s="358"/>
      <c r="G69" s="358"/>
      <c r="H69" s="358"/>
      <c r="I69" s="358"/>
    </row>
    <row r="70" spans="1:30" ht="12.75">
      <c r="A70" s="358"/>
      <c r="B70" s="358"/>
      <c r="C70" s="358"/>
      <c r="D70" s="358"/>
      <c r="E70" s="358"/>
      <c r="F70" s="358"/>
      <c r="G70" s="358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6"/>
      <c r="AD70" s="486"/>
    </row>
    <row r="71" spans="1:30" ht="12.75">
      <c r="A71" s="358"/>
      <c r="B71" s="358"/>
      <c r="C71" s="358"/>
      <c r="D71" s="358"/>
      <c r="E71" s="358"/>
      <c r="F71" s="358"/>
      <c r="G71" s="358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8"/>
    </row>
    <row r="72" spans="1:30" ht="12.75">
      <c r="A72" s="358"/>
      <c r="B72" s="358"/>
      <c r="C72" s="358"/>
      <c r="D72" s="358"/>
      <c r="E72" s="358"/>
      <c r="F72" s="358"/>
      <c r="G72" s="358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87"/>
      <c r="AD72" s="488"/>
    </row>
    <row r="73" spans="1:30" ht="12.75">
      <c r="A73" s="358"/>
      <c r="B73" s="460"/>
      <c r="C73" s="460"/>
      <c r="D73" s="460"/>
      <c r="E73" s="460"/>
      <c r="F73" s="460"/>
      <c r="G73" s="460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8"/>
    </row>
    <row r="74" spans="1:30" ht="12.75">
      <c r="A74" s="358"/>
      <c r="B74" s="460"/>
      <c r="C74" s="460"/>
      <c r="D74" s="460"/>
      <c r="E74" s="460"/>
      <c r="F74" s="460"/>
      <c r="G74" s="460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8"/>
    </row>
    <row r="75" spans="1:30" ht="12.75">
      <c r="A75" s="358"/>
      <c r="B75" s="460"/>
      <c r="C75" s="460"/>
      <c r="D75" s="460"/>
      <c r="E75" s="460"/>
      <c r="F75" s="460"/>
      <c r="G75" s="460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8"/>
    </row>
    <row r="76" spans="1:30" ht="12.75">
      <c r="A76" s="358"/>
      <c r="B76" s="460"/>
      <c r="C76" s="460"/>
      <c r="D76" s="460"/>
      <c r="E76" s="460"/>
      <c r="F76" s="460"/>
      <c r="G76" s="460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8"/>
    </row>
    <row r="77" spans="1:30" ht="12.75">
      <c r="A77" s="358"/>
      <c r="B77" s="460"/>
      <c r="C77" s="460"/>
      <c r="D77" s="460"/>
      <c r="E77" s="460"/>
      <c r="F77" s="460"/>
      <c r="G77" s="460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8"/>
    </row>
    <row r="78" spans="1:30" ht="12.75">
      <c r="A78" s="358"/>
      <c r="B78" s="460"/>
      <c r="C78" s="460"/>
      <c r="D78" s="460"/>
      <c r="E78" s="460"/>
      <c r="F78" s="460"/>
      <c r="G78" s="460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  <c r="Z78" s="487"/>
      <c r="AA78" s="487"/>
      <c r="AB78" s="487"/>
      <c r="AC78" s="487"/>
      <c r="AD78" s="488"/>
    </row>
    <row r="79" spans="1:30" ht="12.75">
      <c r="A79" s="358"/>
      <c r="B79" s="460"/>
      <c r="C79" s="460"/>
      <c r="D79" s="460"/>
      <c r="E79" s="460"/>
      <c r="F79" s="460"/>
      <c r="G79" s="460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487"/>
      <c r="U79" s="487"/>
      <c r="V79" s="487"/>
      <c r="W79" s="487"/>
      <c r="X79" s="487"/>
      <c r="Y79" s="487"/>
      <c r="Z79" s="487"/>
      <c r="AA79" s="487"/>
      <c r="AB79" s="487"/>
      <c r="AC79" s="487"/>
      <c r="AD79" s="488"/>
    </row>
    <row r="80" spans="1:30" ht="12.75">
      <c r="A80" s="358"/>
      <c r="B80" s="460"/>
      <c r="C80" s="460"/>
      <c r="D80" s="460"/>
      <c r="E80" s="460"/>
      <c r="F80" s="460"/>
      <c r="G80" s="460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8"/>
    </row>
    <row r="81" spans="1:30" ht="12.75">
      <c r="A81" s="358"/>
      <c r="B81" s="460"/>
      <c r="C81" s="460"/>
      <c r="D81" s="460"/>
      <c r="E81" s="460"/>
      <c r="F81" s="460"/>
      <c r="G81" s="460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7"/>
      <c r="W81" s="487"/>
      <c r="X81" s="487"/>
      <c r="Y81" s="487"/>
      <c r="Z81" s="487"/>
      <c r="AA81" s="487"/>
      <c r="AB81" s="487"/>
      <c r="AC81" s="487"/>
      <c r="AD81" s="488"/>
    </row>
    <row r="82" spans="1:30" ht="12.75">
      <c r="A82" s="358"/>
      <c r="B82" s="460"/>
      <c r="C82" s="460"/>
      <c r="D82" s="460"/>
      <c r="E82" s="460"/>
      <c r="F82" s="460"/>
      <c r="G82" s="460"/>
      <c r="H82" s="487"/>
      <c r="I82" s="487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487"/>
      <c r="X82" s="487"/>
      <c r="Y82" s="487"/>
      <c r="Z82" s="487"/>
      <c r="AA82" s="487"/>
      <c r="AB82" s="487"/>
      <c r="AC82" s="487"/>
      <c r="AD82" s="488"/>
    </row>
    <row r="83" spans="1:30" ht="12.75">
      <c r="A83" s="358"/>
      <c r="B83" s="460"/>
      <c r="C83" s="460"/>
      <c r="D83" s="460"/>
      <c r="E83" s="460"/>
      <c r="F83" s="460"/>
      <c r="G83" s="460"/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487"/>
      <c r="AB83" s="487"/>
      <c r="AC83" s="487"/>
      <c r="AD83" s="488"/>
    </row>
    <row r="84" spans="1:30" ht="12.75">
      <c r="A84" s="358"/>
      <c r="B84" s="460"/>
      <c r="C84" s="460"/>
      <c r="D84" s="460"/>
      <c r="E84" s="460"/>
      <c r="F84" s="460"/>
      <c r="G84" s="460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487"/>
      <c r="Y84" s="487"/>
      <c r="Z84" s="487"/>
      <c r="AA84" s="487"/>
      <c r="AB84" s="487"/>
      <c r="AC84" s="487"/>
      <c r="AD84" s="488"/>
    </row>
    <row r="85" spans="1:30" ht="12.75">
      <c r="A85" s="358"/>
      <c r="B85" s="460"/>
      <c r="C85" s="460"/>
      <c r="D85" s="460"/>
      <c r="E85" s="460"/>
      <c r="F85" s="460"/>
      <c r="G85" s="460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8"/>
    </row>
    <row r="86" spans="1:30" ht="12.75">
      <c r="A86" s="358"/>
      <c r="B86" s="460"/>
      <c r="C86" s="460"/>
      <c r="D86" s="460"/>
      <c r="E86" s="460"/>
      <c r="F86" s="460"/>
      <c r="G86" s="460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8"/>
    </row>
    <row r="87" spans="1:30" ht="12.75">
      <c r="A87" s="358"/>
      <c r="B87" s="460"/>
      <c r="C87" s="460"/>
      <c r="D87" s="460"/>
      <c r="E87" s="460"/>
      <c r="F87" s="460"/>
      <c r="G87" s="460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8"/>
    </row>
    <row r="88" spans="1:30" ht="12.75">
      <c r="A88" s="358"/>
      <c r="B88" s="460"/>
      <c r="C88" s="460"/>
      <c r="D88" s="460"/>
      <c r="E88" s="460"/>
      <c r="F88" s="460"/>
      <c r="G88" s="460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487"/>
      <c r="AB88" s="487"/>
      <c r="AC88" s="487"/>
      <c r="AD88" s="488"/>
    </row>
    <row r="89" spans="1:30" ht="12.75">
      <c r="A89" s="358"/>
      <c r="B89" s="460"/>
      <c r="C89" s="460"/>
      <c r="D89" s="460"/>
      <c r="E89" s="460"/>
      <c r="F89" s="460"/>
      <c r="G89" s="460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8"/>
    </row>
    <row r="90" spans="1:30" ht="12.75">
      <c r="A90" s="358"/>
      <c r="B90" s="460"/>
      <c r="C90" s="460"/>
      <c r="D90" s="460"/>
      <c r="E90" s="460"/>
      <c r="F90" s="460"/>
      <c r="G90" s="460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7"/>
      <c r="AD90" s="488"/>
    </row>
    <row r="91" spans="1:30" ht="12.75">
      <c r="A91" s="358"/>
      <c r="B91" s="460"/>
      <c r="C91" s="460"/>
      <c r="D91" s="460"/>
      <c r="E91" s="460"/>
      <c r="F91" s="460"/>
      <c r="G91" s="460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488"/>
    </row>
    <row r="92" spans="1:30" ht="12.75">
      <c r="A92" s="358"/>
      <c r="B92" s="460"/>
      <c r="C92" s="460"/>
      <c r="D92" s="460"/>
      <c r="E92" s="460"/>
      <c r="F92" s="460"/>
      <c r="G92" s="460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8"/>
    </row>
    <row r="93" spans="1:30" ht="12.75">
      <c r="A93" s="358"/>
      <c r="B93" s="460"/>
      <c r="C93" s="460"/>
      <c r="D93" s="460"/>
      <c r="E93" s="460"/>
      <c r="F93" s="460"/>
      <c r="G93" s="460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8"/>
    </row>
    <row r="94" spans="1:30" ht="12.75">
      <c r="A94" s="358"/>
      <c r="B94" s="460"/>
      <c r="C94" s="460"/>
      <c r="D94" s="460"/>
      <c r="E94" s="460"/>
      <c r="F94" s="460"/>
      <c r="G94" s="460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  <c r="Z94" s="487"/>
      <c r="AA94" s="487"/>
      <c r="AB94" s="487"/>
      <c r="AC94" s="487"/>
      <c r="AD94" s="488"/>
    </row>
    <row r="95" spans="1:30" ht="12.75">
      <c r="A95" s="358"/>
      <c r="B95" s="460"/>
      <c r="C95" s="460"/>
      <c r="D95" s="460"/>
      <c r="E95" s="460"/>
      <c r="F95" s="460"/>
      <c r="G95" s="460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  <c r="Z95" s="487"/>
      <c r="AA95" s="487"/>
      <c r="AB95" s="487"/>
      <c r="AC95" s="489"/>
      <c r="AD95" s="490"/>
    </row>
    <row r="96" spans="1:28" ht="12.75">
      <c r="A96" s="358"/>
      <c r="B96" s="460"/>
      <c r="C96" s="460"/>
      <c r="D96" s="460"/>
      <c r="E96" s="460"/>
      <c r="F96" s="460"/>
      <c r="G96" s="460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7"/>
      <c r="AA96" s="487"/>
      <c r="AB96" s="487"/>
    </row>
    <row r="97" spans="1:28" ht="12.75">
      <c r="A97" s="358"/>
      <c r="B97" s="460"/>
      <c r="C97" s="460"/>
      <c r="D97" s="460"/>
      <c r="E97" s="460"/>
      <c r="F97" s="460"/>
      <c r="G97" s="460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7"/>
      <c r="AA97" s="487"/>
      <c r="AB97" s="487"/>
    </row>
    <row r="98" spans="1:9" ht="12.75">
      <c r="A98" s="358"/>
      <c r="B98" s="358"/>
      <c r="C98" s="358"/>
      <c r="D98" s="358"/>
      <c r="E98" s="358"/>
      <c r="F98" s="358"/>
      <c r="G98" s="358"/>
      <c r="H98" s="358"/>
      <c r="I98" s="358"/>
    </row>
    <row r="99" spans="1:9" ht="12.75">
      <c r="A99" s="358"/>
      <c r="B99" s="358"/>
      <c r="C99" s="358"/>
      <c r="D99" s="358"/>
      <c r="E99" s="358"/>
      <c r="F99" s="358"/>
      <c r="G99" s="358"/>
      <c r="H99" s="358"/>
      <c r="I99" s="358"/>
    </row>
    <row r="100" spans="1:9" ht="12.75">
      <c r="A100" s="358"/>
      <c r="B100" s="358"/>
      <c r="C100" s="358"/>
      <c r="D100" s="358"/>
      <c r="E100" s="358"/>
      <c r="F100" s="358"/>
      <c r="G100" s="358"/>
      <c r="H100" s="358"/>
      <c r="I100" s="358"/>
    </row>
    <row r="101" spans="1:9" ht="12.75">
      <c r="A101" s="358"/>
      <c r="B101" s="358"/>
      <c r="C101" s="358"/>
      <c r="D101" s="358"/>
      <c r="E101" s="358"/>
      <c r="F101" s="358"/>
      <c r="G101" s="358"/>
      <c r="H101" s="358"/>
      <c r="I101" s="358"/>
    </row>
    <row r="102" spans="1:9" ht="12.75">
      <c r="A102" s="358"/>
      <c r="B102" s="358"/>
      <c r="C102" s="358"/>
      <c r="D102" s="358"/>
      <c r="E102" s="358"/>
      <c r="F102" s="358"/>
      <c r="G102" s="358"/>
      <c r="H102" s="358"/>
      <c r="I102" s="358"/>
    </row>
    <row r="103" spans="1:9" ht="12.75">
      <c r="A103" s="358"/>
      <c r="B103" s="358"/>
      <c r="C103" s="358"/>
      <c r="D103" s="358"/>
      <c r="E103" s="358"/>
      <c r="F103" s="358"/>
      <c r="G103" s="358"/>
      <c r="H103" s="358"/>
      <c r="I103" s="358"/>
    </row>
    <row r="104" spans="1:9" ht="12.75">
      <c r="A104" s="358"/>
      <c r="B104" s="358"/>
      <c r="C104" s="358"/>
      <c r="D104" s="358"/>
      <c r="E104" s="358"/>
      <c r="F104" s="358"/>
      <c r="G104" s="358"/>
      <c r="H104" s="358"/>
      <c r="I104" s="358"/>
    </row>
    <row r="105" spans="1:9" ht="12.75">
      <c r="A105" s="358"/>
      <c r="B105" s="358"/>
      <c r="C105" s="358"/>
      <c r="D105" s="358"/>
      <c r="E105" s="358"/>
      <c r="F105" s="358"/>
      <c r="G105" s="358"/>
      <c r="H105" s="358"/>
      <c r="I105" s="358"/>
    </row>
    <row r="106" spans="1:9" ht="12.75">
      <c r="A106" s="358"/>
      <c r="B106" s="358"/>
      <c r="C106" s="358"/>
      <c r="D106" s="358"/>
      <c r="E106" s="358"/>
      <c r="F106" s="358"/>
      <c r="G106" s="358"/>
      <c r="H106" s="358"/>
      <c r="I106" s="358"/>
    </row>
    <row r="107" spans="1:9" ht="12.75">
      <c r="A107" s="358"/>
      <c r="B107" s="358"/>
      <c r="C107" s="358"/>
      <c r="D107" s="358"/>
      <c r="E107" s="358"/>
      <c r="F107" s="358"/>
      <c r="G107" s="358"/>
      <c r="H107" s="358"/>
      <c r="I107" s="358"/>
    </row>
    <row r="108" spans="1:9" ht="12.75">
      <c r="A108" s="358"/>
      <c r="B108" s="358"/>
      <c r="C108" s="358"/>
      <c r="D108" s="358"/>
      <c r="E108" s="358"/>
      <c r="F108" s="358"/>
      <c r="G108" s="358"/>
      <c r="H108" s="358"/>
      <c r="I108" s="358"/>
    </row>
  </sheetData>
  <sheetProtection/>
  <printOptions horizontalCentered="1"/>
  <pageMargins left="0.34" right="0.24" top="1.06" bottom="0.92" header="0.34" footer="0.31496062992125984"/>
  <pageSetup horizontalDpi="600" verticalDpi="600" orientation="landscape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SheetLayoutView="100" zoomScalePageLayoutView="0" workbookViewId="0" topLeftCell="A1">
      <selection activeCell="J37" sqref="J37"/>
    </sheetView>
  </sheetViews>
  <sheetFormatPr defaultColWidth="11.421875" defaultRowHeight="12.75"/>
  <cols>
    <col min="1" max="1" width="9.28125" style="291" customWidth="1"/>
    <col min="2" max="7" width="20.00390625" style="291" customWidth="1"/>
    <col min="8" max="8" width="12.00390625" style="291" customWidth="1"/>
    <col min="9" max="9" width="12.7109375" style="291" bestFit="1" customWidth="1"/>
    <col min="10" max="10" width="11.421875" style="492" customWidth="1"/>
    <col min="11" max="11" width="12.7109375" style="492" bestFit="1" customWidth="1"/>
    <col min="12" max="12" width="15.140625" style="492" customWidth="1"/>
    <col min="13" max="13" width="11.7109375" style="492" bestFit="1" customWidth="1"/>
    <col min="14" max="14" width="12.8515625" style="492" bestFit="1" customWidth="1"/>
    <col min="15" max="16" width="11.421875" style="492" customWidth="1"/>
    <col min="17" max="17" width="11.421875" style="291" customWidth="1"/>
    <col min="18" max="18" width="13.8515625" style="291" customWidth="1"/>
    <col min="19" max="20" width="11.7109375" style="291" bestFit="1" customWidth="1"/>
    <col min="21" max="21" width="11.8515625" style="291" bestFit="1" customWidth="1"/>
    <col min="22" max="16384" width="11.421875" style="291" customWidth="1"/>
  </cols>
  <sheetData>
    <row r="1" ht="18">
      <c r="A1" s="491" t="s">
        <v>151</v>
      </c>
    </row>
    <row r="3" ht="15.75">
      <c r="A3" s="405" t="s">
        <v>152</v>
      </c>
    </row>
    <row r="4" ht="13.5" thickBot="1"/>
    <row r="5" spans="2:7" ht="26.25" thickBot="1">
      <c r="B5" s="407" t="s">
        <v>48</v>
      </c>
      <c r="C5" s="408" t="s">
        <v>113</v>
      </c>
      <c r="D5" s="409" t="s">
        <v>114</v>
      </c>
      <c r="E5" s="410" t="s">
        <v>115</v>
      </c>
      <c r="F5" s="411" t="s">
        <v>59</v>
      </c>
      <c r="G5" s="412" t="s">
        <v>116</v>
      </c>
    </row>
    <row r="6" spans="2:13" ht="18" customHeight="1">
      <c r="B6" s="414" t="s">
        <v>9</v>
      </c>
      <c r="C6" s="493">
        <v>383892.648923701</v>
      </c>
      <c r="D6" s="493">
        <v>372519.88018139184</v>
      </c>
      <c r="E6" s="494">
        <v>545063.9409527663</v>
      </c>
      <c r="F6" s="495">
        <f>SUM(C6:E6)</f>
        <v>1301476.470057859</v>
      </c>
      <c r="G6" s="496">
        <f>(F6/F$57)*100</f>
        <v>45.49994100002182</v>
      </c>
      <c r="H6" s="402"/>
      <c r="K6" s="497" t="s">
        <v>113</v>
      </c>
      <c r="L6" s="492" t="s">
        <v>114</v>
      </c>
      <c r="M6" s="492" t="s">
        <v>115</v>
      </c>
    </row>
    <row r="7" spans="2:15" ht="18" customHeight="1">
      <c r="B7" s="498"/>
      <c r="C7" s="499">
        <f>C6/$F6</f>
        <v>0.2949670299507101</v>
      </c>
      <c r="D7" s="499">
        <f>D6/$F6</f>
        <v>0.2862286708608961</v>
      </c>
      <c r="E7" s="500">
        <f>E6/$F6</f>
        <v>0.41880429918839385</v>
      </c>
      <c r="F7" s="426"/>
      <c r="G7" s="427"/>
      <c r="J7" s="492" t="str">
        <f>B6</f>
        <v>LIMA</v>
      </c>
      <c r="K7" s="497">
        <f>C6</f>
        <v>383892.648923701</v>
      </c>
      <c r="L7" s="497">
        <f>D6</f>
        <v>372519.88018139184</v>
      </c>
      <c r="M7" s="497">
        <f>E6</f>
        <v>545063.9409527663</v>
      </c>
      <c r="N7" s="497">
        <f aca="true" t="shared" si="0" ref="N7:N12">SUM(K7:M7)</f>
        <v>1301476.470057859</v>
      </c>
      <c r="O7" s="497"/>
    </row>
    <row r="8" spans="2:15" ht="18" customHeight="1">
      <c r="B8" s="414" t="s">
        <v>13</v>
      </c>
      <c r="C8" s="501">
        <v>181087.80257426543</v>
      </c>
      <c r="D8" s="501">
        <v>4351.283084437686</v>
      </c>
      <c r="E8" s="502">
        <v>6467.379290295114</v>
      </c>
      <c r="F8" s="495">
        <f>SUM(C8:E8)</f>
        <v>191906.46494899824</v>
      </c>
      <c r="G8" s="496">
        <f>(F8/F$57)*100</f>
        <v>6.709097731374271</v>
      </c>
      <c r="H8" s="402"/>
      <c r="I8" s="389"/>
      <c r="J8" s="497" t="str">
        <f>B8</f>
        <v>MOQUEGUA</v>
      </c>
      <c r="K8" s="497">
        <f>C8</f>
        <v>181087.80257426543</v>
      </c>
      <c r="L8" s="497">
        <f>D8</f>
        <v>4351.283084437686</v>
      </c>
      <c r="M8" s="497">
        <f>E8</f>
        <v>6467.379290295114</v>
      </c>
      <c r="N8" s="497">
        <f t="shared" si="0"/>
        <v>191906.46494899824</v>
      </c>
      <c r="O8" s="497"/>
    </row>
    <row r="9" spans="2:15" ht="18" customHeight="1">
      <c r="B9" s="503"/>
      <c r="C9" s="499">
        <f>C8/$F8</f>
        <v>0.9436253365533672</v>
      </c>
      <c r="D9" s="499">
        <f>D8/$F8</f>
        <v>0.022673978625962907</v>
      </c>
      <c r="E9" s="500">
        <f>E8/$F8</f>
        <v>0.03370068482066984</v>
      </c>
      <c r="F9" s="426"/>
      <c r="G9" s="427"/>
      <c r="J9" s="492" t="str">
        <f>B10</f>
        <v>AREQUIPA</v>
      </c>
      <c r="K9" s="497">
        <f>C10</f>
        <v>104945.13758268082</v>
      </c>
      <c r="L9" s="497">
        <f>D10</f>
        <v>23632.9755683381</v>
      </c>
      <c r="M9" s="497">
        <f>E10</f>
        <v>53069.12044521972</v>
      </c>
      <c r="N9" s="497">
        <f t="shared" si="0"/>
        <v>181647.23359623863</v>
      </c>
      <c r="O9" s="497"/>
    </row>
    <row r="10" spans="2:15" ht="18" customHeight="1">
      <c r="B10" s="414" t="s">
        <v>14</v>
      </c>
      <c r="C10" s="501">
        <v>104945.13758268082</v>
      </c>
      <c r="D10" s="501">
        <v>23632.9755683381</v>
      </c>
      <c r="E10" s="502">
        <v>53069.12044521972</v>
      </c>
      <c r="F10" s="495">
        <f>SUM(C10:E10)</f>
        <v>181647.23359623863</v>
      </c>
      <c r="G10" s="496">
        <f>(F10/F$57)*100</f>
        <v>6.3504324523658955</v>
      </c>
      <c r="H10" s="402"/>
      <c r="I10" s="389"/>
      <c r="J10" s="497" t="str">
        <f>B12</f>
        <v>ICA</v>
      </c>
      <c r="K10" s="497">
        <f>C12</f>
        <v>102098.98181719753</v>
      </c>
      <c r="L10" s="497">
        <f>D12</f>
        <v>19453.067034984975</v>
      </c>
      <c r="M10" s="497">
        <f>E12</f>
        <v>24817.66554985245</v>
      </c>
      <c r="N10" s="497">
        <f t="shared" si="0"/>
        <v>146369.71440203497</v>
      </c>
      <c r="O10" s="497"/>
    </row>
    <row r="11" spans="2:15" ht="18" customHeight="1">
      <c r="B11" s="503"/>
      <c r="C11" s="499">
        <f>C10/$F10</f>
        <v>0.5777414580171945</v>
      </c>
      <c r="D11" s="499">
        <f>D10/$F10</f>
        <v>0.1301036910964961</v>
      </c>
      <c r="E11" s="500">
        <f>E10/$F10</f>
        <v>0.2921548508863095</v>
      </c>
      <c r="F11" s="426"/>
      <c r="G11" s="427"/>
      <c r="J11" s="492" t="str">
        <f>B14</f>
        <v>CALLAO</v>
      </c>
      <c r="K11" s="497">
        <f>C14</f>
        <v>62701.03478089458</v>
      </c>
      <c r="L11" s="497">
        <f>D14</f>
        <v>33548.79697448459</v>
      </c>
      <c r="M11" s="497">
        <f>E14</f>
        <v>45263.664385445365</v>
      </c>
      <c r="N11" s="497">
        <f t="shared" si="0"/>
        <v>141513.49614082454</v>
      </c>
      <c r="O11" s="497"/>
    </row>
    <row r="12" spans="2:15" ht="18" customHeight="1">
      <c r="B12" s="414" t="s">
        <v>22</v>
      </c>
      <c r="C12" s="501">
        <v>102098.98181719753</v>
      </c>
      <c r="D12" s="501">
        <v>19453.067034984975</v>
      </c>
      <c r="E12" s="502">
        <v>24817.66554985245</v>
      </c>
      <c r="F12" s="495">
        <f>SUM(C12:E12)</f>
        <v>146369.71440203497</v>
      </c>
      <c r="G12" s="496">
        <f>(F12/F$57)*100</f>
        <v>5.117121609725732</v>
      </c>
      <c r="H12" s="402"/>
      <c r="I12" s="389"/>
      <c r="J12" s="497" t="str">
        <f>B16</f>
        <v>LA LIBERTAD</v>
      </c>
      <c r="K12" s="497">
        <f>C16</f>
        <v>44853.78047982462</v>
      </c>
      <c r="L12" s="497">
        <f>D16</f>
        <v>30089.229242164565</v>
      </c>
      <c r="M12" s="497">
        <f>E16</f>
        <v>46178.70689447575</v>
      </c>
      <c r="N12" s="497">
        <f t="shared" si="0"/>
        <v>121121.71661646494</v>
      </c>
      <c r="O12" s="497"/>
    </row>
    <row r="13" spans="2:15" ht="18" customHeight="1">
      <c r="B13" s="503"/>
      <c r="C13" s="499">
        <f>C12/$F12</f>
        <v>0.6975417164288602</v>
      </c>
      <c r="D13" s="499">
        <f>D12/$F12</f>
        <v>0.13290363456987467</v>
      </c>
      <c r="E13" s="500">
        <f>E12/$F12</f>
        <v>0.16955464900126505</v>
      </c>
      <c r="F13" s="426"/>
      <c r="G13" s="427"/>
      <c r="J13" s="492" t="s">
        <v>16</v>
      </c>
      <c r="K13" s="497">
        <f>C57-SUM(K7:K12)</f>
        <v>317033.38429047447</v>
      </c>
      <c r="L13" s="497">
        <f>D57-SUM(L7:L12)</f>
        <v>180683.4992229645</v>
      </c>
      <c r="M13" s="497">
        <f>E57-SUM(M7:M12)</f>
        <v>278639.5760829374</v>
      </c>
      <c r="N13" s="497">
        <f>SUM(K13:M13)</f>
        <v>776356.4595963764</v>
      </c>
      <c r="O13" s="497"/>
    </row>
    <row r="14" spans="2:15" ht="18" customHeight="1">
      <c r="B14" s="414" t="s">
        <v>47</v>
      </c>
      <c r="C14" s="501">
        <v>62701.03478089458</v>
      </c>
      <c r="D14" s="501">
        <v>33548.79697448459</v>
      </c>
      <c r="E14" s="502">
        <v>45263.664385445365</v>
      </c>
      <c r="F14" s="495">
        <f>SUM(C14:E14)</f>
        <v>141513.49614082454</v>
      </c>
      <c r="G14" s="496">
        <f>(F14/F$57)*100</f>
        <v>4.9473470118350145</v>
      </c>
      <c r="H14" s="402"/>
      <c r="I14" s="389"/>
      <c r="J14" s="497"/>
      <c r="K14" s="497">
        <f>K13/N13</f>
        <v>0.40836059309057393</v>
      </c>
      <c r="L14" s="497">
        <f>L13/N13</f>
        <v>0.23273265391119552</v>
      </c>
      <c r="M14" s="497">
        <f>M13/N13</f>
        <v>0.35890675299823055</v>
      </c>
      <c r="N14" s="497"/>
      <c r="O14" s="497"/>
    </row>
    <row r="15" spans="2:15" ht="18" customHeight="1">
      <c r="B15" s="503"/>
      <c r="C15" s="499">
        <f>C14/$F14</f>
        <v>0.4430745935249794</v>
      </c>
      <c r="D15" s="499">
        <f>D14/$F14</f>
        <v>0.2370713599012431</v>
      </c>
      <c r="E15" s="500">
        <f>E14/$F14</f>
        <v>0.3198540465737774</v>
      </c>
      <c r="F15" s="426"/>
      <c r="G15" s="427"/>
      <c r="K15" s="497">
        <f>SUM(K7:K13)</f>
        <v>1196612.7704490384</v>
      </c>
      <c r="L15" s="497">
        <f>SUM(L7:L13)</f>
        <v>664278.7313087663</v>
      </c>
      <c r="M15" s="497">
        <f>SUM(M7:M13)</f>
        <v>999500.0536009921</v>
      </c>
      <c r="N15" s="497">
        <f>SUM(K15:M15)</f>
        <v>2860391.555358797</v>
      </c>
      <c r="O15" s="497"/>
    </row>
    <row r="16" spans="2:15" ht="18" customHeight="1">
      <c r="B16" s="414" t="s">
        <v>23</v>
      </c>
      <c r="C16" s="501">
        <v>44853.78047982462</v>
      </c>
      <c r="D16" s="501">
        <v>30089.229242164565</v>
      </c>
      <c r="E16" s="502">
        <v>46178.70689447575</v>
      </c>
      <c r="F16" s="495">
        <f>SUM(C16:E16)</f>
        <v>121121.71661646494</v>
      </c>
      <c r="G16" s="496">
        <f>(F16/F$57)*100</f>
        <v>4.234445329330861</v>
      </c>
      <c r="H16" s="402"/>
      <c r="I16" s="389"/>
      <c r="J16" s="497"/>
      <c r="K16" s="497"/>
      <c r="L16" s="497"/>
      <c r="M16" s="497"/>
      <c r="N16" s="497"/>
      <c r="O16" s="497"/>
    </row>
    <row r="17" spans="2:15" ht="18" customHeight="1">
      <c r="B17" s="503"/>
      <c r="C17" s="499">
        <f>C16/$F16</f>
        <v>0.3703198875710727</v>
      </c>
      <c r="D17" s="499">
        <f>D16/$F16</f>
        <v>0.24842142336409326</v>
      </c>
      <c r="E17" s="500">
        <f>E16/$F16</f>
        <v>0.381258689064834</v>
      </c>
      <c r="F17" s="426"/>
      <c r="G17" s="427"/>
      <c r="K17" s="497"/>
      <c r="L17" s="497"/>
      <c r="M17" s="497"/>
      <c r="N17" s="497"/>
      <c r="O17" s="497"/>
    </row>
    <row r="18" spans="2:15" ht="18" customHeight="1">
      <c r="B18" s="414" t="s">
        <v>8</v>
      </c>
      <c r="C18" s="501">
        <v>65788.3635975801</v>
      </c>
      <c r="D18" s="501">
        <v>14218.941426818366</v>
      </c>
      <c r="E18" s="502">
        <v>23856.989861068832</v>
      </c>
      <c r="F18" s="495">
        <f>SUM(C18:E18)</f>
        <v>103864.2948854673</v>
      </c>
      <c r="G18" s="496">
        <f>(F18/F$57)*100</f>
        <v>3.6311215746278815</v>
      </c>
      <c r="H18" s="402"/>
      <c r="I18" s="389"/>
      <c r="J18" s="497" t="str">
        <f>+J7</f>
        <v>LIMA</v>
      </c>
      <c r="K18" s="497">
        <f aca="true" t="shared" si="1" ref="K18:N24">+K7/$N7</f>
        <v>0.2949670299507101</v>
      </c>
      <c r="L18" s="497">
        <f t="shared" si="1"/>
        <v>0.2862286708608961</v>
      </c>
      <c r="M18" s="497">
        <f t="shared" si="1"/>
        <v>0.41880429918839385</v>
      </c>
      <c r="N18" s="497">
        <f t="shared" si="1"/>
        <v>1</v>
      </c>
      <c r="O18" s="497"/>
    </row>
    <row r="19" spans="2:15" ht="18" customHeight="1">
      <c r="B19" s="503"/>
      <c r="C19" s="499">
        <f>C18/$F18</f>
        <v>0.633406924584872</v>
      </c>
      <c r="D19" s="499">
        <f>D18/$F18</f>
        <v>0.13689922453618739</v>
      </c>
      <c r="E19" s="500">
        <f>E18/$F18</f>
        <v>0.22969385087894054</v>
      </c>
      <c r="F19" s="426"/>
      <c r="G19" s="427"/>
      <c r="J19" s="492" t="str">
        <f aca="true" t="shared" si="2" ref="J19:J24">+J8</f>
        <v>MOQUEGUA</v>
      </c>
      <c r="K19" s="497">
        <f t="shared" si="1"/>
        <v>0.9436253365533672</v>
      </c>
      <c r="L19" s="497">
        <f t="shared" si="1"/>
        <v>0.022673978625962907</v>
      </c>
      <c r="M19" s="497">
        <f t="shared" si="1"/>
        <v>0.03370068482066984</v>
      </c>
      <c r="N19" s="497">
        <f t="shared" si="1"/>
        <v>1</v>
      </c>
      <c r="O19" s="497"/>
    </row>
    <row r="20" spans="2:15" ht="18" customHeight="1">
      <c r="B20" s="414" t="s">
        <v>28</v>
      </c>
      <c r="C20" s="501">
        <v>39422.2892523246</v>
      </c>
      <c r="D20" s="501">
        <v>26397.085835956274</v>
      </c>
      <c r="E20" s="502">
        <v>37724.62935794094</v>
      </c>
      <c r="F20" s="495">
        <f>SUM(C20:E20)</f>
        <v>103544.0044462218</v>
      </c>
      <c r="G20" s="496">
        <f>(F20/F$57)*100</f>
        <v>3.6199241412329517</v>
      </c>
      <c r="H20" s="402"/>
      <c r="I20" s="389"/>
      <c r="J20" s="497" t="str">
        <f t="shared" si="2"/>
        <v>AREQUIPA</v>
      </c>
      <c r="K20" s="497">
        <f t="shared" si="1"/>
        <v>0.5777414580171945</v>
      </c>
      <c r="L20" s="497">
        <f t="shared" si="1"/>
        <v>0.1301036910964961</v>
      </c>
      <c r="M20" s="497">
        <f t="shared" si="1"/>
        <v>0.2921548508863095</v>
      </c>
      <c r="N20" s="497">
        <f t="shared" si="1"/>
        <v>1</v>
      </c>
      <c r="O20" s="497"/>
    </row>
    <row r="21" spans="2:15" ht="18" customHeight="1">
      <c r="B21" s="503"/>
      <c r="C21" s="499">
        <f>C20/$F20</f>
        <v>0.3807298110901202</v>
      </c>
      <c r="D21" s="499">
        <f>D20/$F20</f>
        <v>0.25493591808752447</v>
      </c>
      <c r="E21" s="500">
        <f>E20/$F20</f>
        <v>0.3643342708223553</v>
      </c>
      <c r="F21" s="426"/>
      <c r="G21" s="427"/>
      <c r="J21" s="492" t="str">
        <f t="shared" si="2"/>
        <v>ICA</v>
      </c>
      <c r="K21" s="497">
        <f t="shared" si="1"/>
        <v>0.6975417164288602</v>
      </c>
      <c r="L21" s="497">
        <f t="shared" si="1"/>
        <v>0.13290363456987467</v>
      </c>
      <c r="M21" s="497">
        <f t="shared" si="1"/>
        <v>0.16955464900126505</v>
      </c>
      <c r="N21" s="497">
        <f t="shared" si="1"/>
        <v>1</v>
      </c>
      <c r="O21" s="497"/>
    </row>
    <row r="22" spans="2:15" ht="18" customHeight="1">
      <c r="B22" s="414" t="s">
        <v>40</v>
      </c>
      <c r="C22" s="501">
        <v>32888.96627100521</v>
      </c>
      <c r="D22" s="501">
        <v>19119.17508712108</v>
      </c>
      <c r="E22" s="502">
        <v>23202.534851762084</v>
      </c>
      <c r="F22" s="495">
        <f>SUM(C22:E22)</f>
        <v>75210.67620988838</v>
      </c>
      <c r="G22" s="496">
        <f>(F22/F$57)*100</f>
        <v>2.6293839411246</v>
      </c>
      <c r="H22" s="402"/>
      <c r="I22" s="389"/>
      <c r="J22" s="497" t="str">
        <f t="shared" si="2"/>
        <v>CALLAO</v>
      </c>
      <c r="K22" s="497">
        <f t="shared" si="1"/>
        <v>0.4430745935249794</v>
      </c>
      <c r="L22" s="497">
        <f t="shared" si="1"/>
        <v>0.2370713599012431</v>
      </c>
      <c r="M22" s="497">
        <f t="shared" si="1"/>
        <v>0.3198540465737774</v>
      </c>
      <c r="N22" s="497">
        <f t="shared" si="1"/>
        <v>1</v>
      </c>
      <c r="O22" s="497"/>
    </row>
    <row r="23" spans="2:15" ht="18" customHeight="1">
      <c r="B23" s="503"/>
      <c r="C23" s="499">
        <f>C22/$F22</f>
        <v>0.43729119226667856</v>
      </c>
      <c r="D23" s="499">
        <f>D22/$F22</f>
        <v>0.25420825939346325</v>
      </c>
      <c r="E23" s="500">
        <f>E22/$F22</f>
        <v>0.30850054833985807</v>
      </c>
      <c r="F23" s="426"/>
      <c r="G23" s="427"/>
      <c r="J23" s="492" t="str">
        <f t="shared" si="2"/>
        <v>LA LIBERTAD</v>
      </c>
      <c r="K23" s="497">
        <f t="shared" si="1"/>
        <v>0.3703198875710727</v>
      </c>
      <c r="L23" s="497">
        <f t="shared" si="1"/>
        <v>0.24842142336409326</v>
      </c>
      <c r="M23" s="497">
        <f t="shared" si="1"/>
        <v>0.381258689064834</v>
      </c>
      <c r="N23" s="497">
        <f t="shared" si="1"/>
        <v>1</v>
      </c>
      <c r="O23" s="497"/>
    </row>
    <row r="24" spans="2:15" ht="18" customHeight="1">
      <c r="B24" s="414" t="s">
        <v>17</v>
      </c>
      <c r="C24" s="501">
        <v>44311.73989122204</v>
      </c>
      <c r="D24" s="501">
        <v>8063.969542831037</v>
      </c>
      <c r="E24" s="502">
        <v>15200.105531378142</v>
      </c>
      <c r="F24" s="495">
        <f>SUM(C24:E24)</f>
        <v>67575.81496543121</v>
      </c>
      <c r="G24" s="496">
        <f>(F24/F$57)*100</f>
        <v>2.3624672936413686</v>
      </c>
      <c r="H24" s="402"/>
      <c r="I24" s="389"/>
      <c r="J24" s="497" t="str">
        <f t="shared" si="2"/>
        <v>Otros</v>
      </c>
      <c r="K24" s="497">
        <f t="shared" si="1"/>
        <v>0.40836059309057393</v>
      </c>
      <c r="L24" s="497">
        <f t="shared" si="1"/>
        <v>0.23273265391119552</v>
      </c>
      <c r="M24" s="497">
        <f>+M13/$N13</f>
        <v>0.35890675299823055</v>
      </c>
      <c r="N24" s="497">
        <f t="shared" si="1"/>
        <v>1</v>
      </c>
      <c r="O24" s="497"/>
    </row>
    <row r="25" spans="2:15" ht="18" customHeight="1">
      <c r="B25" s="503"/>
      <c r="C25" s="499">
        <f>C24/$F24</f>
        <v>0.6557337105573933</v>
      </c>
      <c r="D25" s="499">
        <f>D24/$F24</f>
        <v>0.11933218336998534</v>
      </c>
      <c r="E25" s="500">
        <f>E24/$F24</f>
        <v>0.2249341060726214</v>
      </c>
      <c r="F25" s="426"/>
      <c r="G25" s="427"/>
      <c r="K25" s="497"/>
      <c r="L25" s="497"/>
      <c r="M25" s="497"/>
      <c r="N25" s="497"/>
      <c r="O25" s="497"/>
    </row>
    <row r="26" spans="2:15" ht="18" customHeight="1">
      <c r="B26" s="414" t="s">
        <v>24</v>
      </c>
      <c r="C26" s="501">
        <v>11842.206053474427</v>
      </c>
      <c r="D26" s="501">
        <v>19911.992609143683</v>
      </c>
      <c r="E26" s="502">
        <v>31616.370700480962</v>
      </c>
      <c r="F26" s="495">
        <f>SUM(C26:E26)</f>
        <v>63370.56936309907</v>
      </c>
      <c r="G26" s="496">
        <f>(F26/F$57)*100</f>
        <v>2.2154508617667243</v>
      </c>
      <c r="H26" s="402"/>
      <c r="I26" s="389"/>
      <c r="J26" s="497"/>
      <c r="K26" s="497"/>
      <c r="L26" s="497"/>
      <c r="M26" s="497"/>
      <c r="N26" s="497"/>
      <c r="O26" s="497"/>
    </row>
    <row r="27" spans="2:15" ht="18" customHeight="1">
      <c r="B27" s="503"/>
      <c r="C27" s="499">
        <f>C26/$F26</f>
        <v>0.1868723316279716</v>
      </c>
      <c r="D27" s="499">
        <f>D26/$F26</f>
        <v>0.31421514449479626</v>
      </c>
      <c r="E27" s="500">
        <f>E26/$F26</f>
        <v>0.4989125238772322</v>
      </c>
      <c r="F27" s="426"/>
      <c r="G27" s="427"/>
      <c r="K27" s="497"/>
      <c r="L27" s="497"/>
      <c r="M27" s="497"/>
      <c r="N27" s="497"/>
      <c r="O27" s="497"/>
    </row>
    <row r="28" spans="2:15" ht="18" customHeight="1">
      <c r="B28" s="414" t="s">
        <v>20</v>
      </c>
      <c r="C28" s="501">
        <v>20763.50426965676</v>
      </c>
      <c r="D28" s="501">
        <v>14611.330413303142</v>
      </c>
      <c r="E28" s="502">
        <v>25783.241068735402</v>
      </c>
      <c r="F28" s="495">
        <f>SUM(C28:E28)</f>
        <v>61158.0757516953</v>
      </c>
      <c r="G28" s="496">
        <f>(F28/F$57)*100</f>
        <v>2.138101534984565</v>
      </c>
      <c r="H28" s="402"/>
      <c r="I28" s="389"/>
      <c r="J28" s="497"/>
      <c r="K28" s="497"/>
      <c r="L28" s="497"/>
      <c r="M28" s="497"/>
      <c r="N28" s="497"/>
      <c r="O28" s="497"/>
    </row>
    <row r="29" spans="2:15" ht="18" customHeight="1">
      <c r="B29" s="503"/>
      <c r="C29" s="499">
        <f>C28/$F28</f>
        <v>0.33950551933578776</v>
      </c>
      <c r="D29" s="499">
        <f>D28/$F28</f>
        <v>0.23891089171323568</v>
      </c>
      <c r="E29" s="500">
        <f>E28/$F28</f>
        <v>0.42158358895097664</v>
      </c>
      <c r="F29" s="426"/>
      <c r="G29" s="427"/>
      <c r="K29" s="497"/>
      <c r="L29" s="497"/>
      <c r="M29" s="497"/>
      <c r="N29" s="497"/>
      <c r="O29" s="497"/>
    </row>
    <row r="30" spans="2:15" ht="18" customHeight="1">
      <c r="B30" s="414" t="s">
        <v>27</v>
      </c>
      <c r="C30" s="501">
        <v>37269.37563393208</v>
      </c>
      <c r="D30" s="501">
        <v>2964.664049539665</v>
      </c>
      <c r="E30" s="502">
        <v>4548.159168590275</v>
      </c>
      <c r="F30" s="495">
        <f>SUM(C30:E30)</f>
        <v>44782.19885206202</v>
      </c>
      <c r="G30" s="496">
        <f>(F30/F$57)*100</f>
        <v>1.5655968067785988</v>
      </c>
      <c r="H30" s="402"/>
      <c r="I30" s="389"/>
      <c r="J30" s="497"/>
      <c r="K30" s="497"/>
      <c r="L30" s="497"/>
      <c r="M30" s="497"/>
      <c r="N30" s="497"/>
      <c r="O30" s="497"/>
    </row>
    <row r="31" spans="2:15" ht="18" customHeight="1">
      <c r="B31" s="503"/>
      <c r="C31" s="499">
        <f>C30/$F30</f>
        <v>0.832236392791954</v>
      </c>
      <c r="D31" s="499">
        <f>D30/$F30</f>
        <v>0.06620184192682078</v>
      </c>
      <c r="E31" s="500">
        <f>E30/$F30</f>
        <v>0.10156176528122518</v>
      </c>
      <c r="F31" s="426"/>
      <c r="G31" s="427"/>
      <c r="K31" s="497"/>
      <c r="L31" s="497"/>
      <c r="M31" s="497"/>
      <c r="N31" s="497"/>
      <c r="O31" s="497"/>
    </row>
    <row r="32" spans="2:15" ht="18" customHeight="1">
      <c r="B32" s="414" t="s">
        <v>29</v>
      </c>
      <c r="C32" s="501">
        <v>14558.034933794981</v>
      </c>
      <c r="D32" s="501">
        <v>10464.280800814035</v>
      </c>
      <c r="E32" s="502">
        <v>16971.60562680493</v>
      </c>
      <c r="F32" s="495">
        <f>SUM(C32:E32)</f>
        <v>41993.921361413944</v>
      </c>
      <c r="G32" s="496">
        <f>(F32/F$57)*100</f>
        <v>1.4681179324117526</v>
      </c>
      <c r="H32" s="402"/>
      <c r="I32" s="389"/>
      <c r="J32" s="497"/>
      <c r="K32" s="497"/>
      <c r="L32" s="497"/>
      <c r="M32" s="497"/>
      <c r="N32" s="497"/>
      <c r="O32" s="497"/>
    </row>
    <row r="33" spans="2:15" ht="18" customHeight="1">
      <c r="B33" s="503"/>
      <c r="C33" s="499">
        <f>C32/$F32</f>
        <v>0.3466700527560546</v>
      </c>
      <c r="D33" s="499">
        <f>D32/$F32</f>
        <v>0.24918560738243237</v>
      </c>
      <c r="E33" s="500">
        <f>E32/$F32</f>
        <v>0.40414433986151305</v>
      </c>
      <c r="F33" s="426"/>
      <c r="G33" s="427"/>
      <c r="K33" s="497"/>
      <c r="L33" s="497"/>
      <c r="M33" s="497"/>
      <c r="N33" s="497"/>
      <c r="O33" s="497"/>
    </row>
    <row r="34" spans="2:15" ht="18" customHeight="1">
      <c r="B34" s="414" t="s">
        <v>25</v>
      </c>
      <c r="C34" s="501">
        <v>4155.086826416208</v>
      </c>
      <c r="D34" s="501">
        <v>14472.877736603547</v>
      </c>
      <c r="E34" s="502">
        <v>20724.92385985234</v>
      </c>
      <c r="F34" s="495">
        <f>SUM(C34:E34)</f>
        <v>39352.8884228721</v>
      </c>
      <c r="G34" s="496">
        <f>(F34/F$57)*100</f>
        <v>1.375786764198296</v>
      </c>
      <c r="H34" s="402"/>
      <c r="I34" s="389"/>
      <c r="J34" s="497"/>
      <c r="K34" s="497"/>
      <c r="L34" s="497"/>
      <c r="M34" s="497"/>
      <c r="N34" s="497"/>
      <c r="O34" s="497"/>
    </row>
    <row r="35" spans="2:15" ht="18" customHeight="1">
      <c r="B35" s="503"/>
      <c r="C35" s="499">
        <f>C34/$F34</f>
        <v>0.10558530753237545</v>
      </c>
      <c r="D35" s="499">
        <f>D34/$F34</f>
        <v>0.36777167614949036</v>
      </c>
      <c r="E35" s="500">
        <f>E34/$F34</f>
        <v>0.526643016318134</v>
      </c>
      <c r="F35" s="426"/>
      <c r="G35" s="427"/>
      <c r="K35" s="497"/>
      <c r="L35" s="497"/>
      <c r="M35" s="497"/>
      <c r="N35" s="497"/>
      <c r="O35" s="497"/>
    </row>
    <row r="36" spans="2:15" ht="18" customHeight="1">
      <c r="B36" s="414" t="s">
        <v>118</v>
      </c>
      <c r="C36" s="501">
        <v>6607.364918864744</v>
      </c>
      <c r="D36" s="501">
        <v>10237.435864213548</v>
      </c>
      <c r="E36" s="502">
        <v>12073.22329255725</v>
      </c>
      <c r="F36" s="495">
        <f>SUM(C36:E36)</f>
        <v>28918.02407563554</v>
      </c>
      <c r="G36" s="496">
        <f>(F36/F$57)*100</f>
        <v>1.010981312032582</v>
      </c>
      <c r="H36" s="402"/>
      <c r="I36" s="389"/>
      <c r="J36" s="497"/>
      <c r="K36" s="497"/>
      <c r="L36" s="497"/>
      <c r="M36" s="497"/>
      <c r="N36" s="497"/>
      <c r="O36" s="497"/>
    </row>
    <row r="37" spans="2:15" ht="18" customHeight="1">
      <c r="B37" s="503"/>
      <c r="C37" s="499">
        <f>C36/$F36</f>
        <v>0.2284860439144486</v>
      </c>
      <c r="D37" s="499">
        <f>D36/$F36</f>
        <v>0.3540157459388434</v>
      </c>
      <c r="E37" s="500">
        <f>E36/$F36</f>
        <v>0.417498210146708</v>
      </c>
      <c r="F37" s="426"/>
      <c r="G37" s="427"/>
      <c r="K37" s="497"/>
      <c r="L37" s="497"/>
      <c r="M37" s="497"/>
      <c r="N37" s="497"/>
      <c r="O37" s="497"/>
    </row>
    <row r="38" spans="2:15" ht="18" customHeight="1">
      <c r="B38" s="414" t="s">
        <v>34</v>
      </c>
      <c r="C38" s="501">
        <v>5948.38815343444</v>
      </c>
      <c r="D38" s="501">
        <v>7867.698119425812</v>
      </c>
      <c r="E38" s="502">
        <v>11498.481051065932</v>
      </c>
      <c r="F38" s="495">
        <f>SUM(C38:E38)</f>
        <v>25314.56732392618</v>
      </c>
      <c r="G38" s="496">
        <f>(F38/F$57)*100</f>
        <v>0.8850035680080455</v>
      </c>
      <c r="H38" s="402"/>
      <c r="I38" s="389"/>
      <c r="J38" s="497"/>
      <c r="K38" s="497"/>
      <c r="L38" s="497"/>
      <c r="M38" s="497"/>
      <c r="N38" s="497"/>
      <c r="O38" s="497"/>
    </row>
    <row r="39" spans="2:15" ht="18" customHeight="1">
      <c r="B39" s="503"/>
      <c r="C39" s="499">
        <f>C38/$F38</f>
        <v>0.23497885929941584</v>
      </c>
      <c r="D39" s="499">
        <f>D38/$F38</f>
        <v>0.31079725830390237</v>
      </c>
      <c r="E39" s="500">
        <f>E38/$F38</f>
        <v>0.4542238823966819</v>
      </c>
      <c r="F39" s="426"/>
      <c r="G39" s="427"/>
      <c r="K39" s="497"/>
      <c r="L39" s="497"/>
      <c r="M39" s="497"/>
      <c r="N39" s="497"/>
      <c r="O39" s="497"/>
    </row>
    <row r="40" spans="2:15" ht="18" customHeight="1">
      <c r="B40" s="414" t="s">
        <v>32</v>
      </c>
      <c r="C40" s="501">
        <v>2558.1458565550233</v>
      </c>
      <c r="D40" s="501">
        <v>8639.482818652046</v>
      </c>
      <c r="E40" s="502">
        <v>12621.213328632184</v>
      </c>
      <c r="F40" s="495">
        <f>SUM(C40:E40)</f>
        <v>23818.842003839254</v>
      </c>
      <c r="G40" s="496">
        <f>(F40/F$57)*100</f>
        <v>0.8327126389118258</v>
      </c>
      <c r="H40" s="402"/>
      <c r="I40" s="389"/>
      <c r="J40" s="497"/>
      <c r="K40" s="497"/>
      <c r="L40" s="497"/>
      <c r="M40" s="497"/>
      <c r="N40" s="497"/>
      <c r="O40" s="497"/>
    </row>
    <row r="41" spans="2:15" ht="18" customHeight="1">
      <c r="B41" s="503"/>
      <c r="C41" s="499">
        <f>C40/$F40</f>
        <v>0.10740009342782857</v>
      </c>
      <c r="D41" s="499">
        <f>D40/$F40</f>
        <v>0.36271632421338895</v>
      </c>
      <c r="E41" s="500">
        <f>E40/$F40</f>
        <v>0.5298835823587824</v>
      </c>
      <c r="F41" s="426"/>
      <c r="G41" s="427"/>
      <c r="K41" s="497"/>
      <c r="L41" s="497"/>
      <c r="M41" s="497"/>
      <c r="N41" s="497"/>
      <c r="O41" s="497"/>
    </row>
    <row r="42" spans="2:15" ht="18" customHeight="1">
      <c r="B42" s="414" t="s">
        <v>10</v>
      </c>
      <c r="C42" s="501">
        <v>15559.130463495152</v>
      </c>
      <c r="D42" s="501">
        <v>3535.822137299233</v>
      </c>
      <c r="E42" s="502">
        <v>3441.573696020595</v>
      </c>
      <c r="F42" s="495">
        <f>SUM(C42:E42)</f>
        <v>22536.52629681498</v>
      </c>
      <c r="G42" s="496">
        <f>(F42/F$57)*100</f>
        <v>0.7878825629517033</v>
      </c>
      <c r="H42" s="402"/>
      <c r="I42" s="389"/>
      <c r="J42" s="497"/>
      <c r="K42" s="497"/>
      <c r="L42" s="497"/>
      <c r="M42" s="497"/>
      <c r="N42" s="497"/>
      <c r="O42" s="497"/>
    </row>
    <row r="43" spans="2:15" ht="18" customHeight="1">
      <c r="B43" s="503"/>
      <c r="C43" s="499">
        <f>C42/$F42</f>
        <v>0.6903961266512523</v>
      </c>
      <c r="D43" s="499">
        <f>D42/$F42</f>
        <v>0.15689295194525787</v>
      </c>
      <c r="E43" s="500">
        <f>E42/$F42</f>
        <v>0.15271092140348988</v>
      </c>
      <c r="F43" s="426"/>
      <c r="G43" s="427"/>
      <c r="K43" s="497"/>
      <c r="L43" s="497"/>
      <c r="M43" s="497"/>
      <c r="N43" s="497"/>
      <c r="O43" s="497"/>
    </row>
    <row r="44" spans="2:15" ht="18" customHeight="1">
      <c r="B44" s="414" t="s">
        <v>39</v>
      </c>
      <c r="C44" s="501">
        <v>2421.6999530587755</v>
      </c>
      <c r="D44" s="501">
        <v>5129.490368414766</v>
      </c>
      <c r="E44" s="502">
        <v>11500.540478843031</v>
      </c>
      <c r="F44" s="495">
        <f>SUM(C44:E44)</f>
        <v>19051.730800316574</v>
      </c>
      <c r="G44" s="496">
        <f>(F44/F$57)*100</f>
        <v>0.6660532459139776</v>
      </c>
      <c r="H44" s="402"/>
      <c r="I44" s="389"/>
      <c r="J44" s="497"/>
      <c r="K44" s="497"/>
      <c r="L44" s="497"/>
      <c r="M44" s="497"/>
      <c r="N44" s="497"/>
      <c r="O44" s="497"/>
    </row>
    <row r="45" spans="2:15" ht="18" customHeight="1">
      <c r="B45" s="503"/>
      <c r="C45" s="499">
        <f>C44/$F44</f>
        <v>0.12711180828875324</v>
      </c>
      <c r="D45" s="499">
        <f>D44/$F44</f>
        <v>0.2692401242793926</v>
      </c>
      <c r="E45" s="500">
        <f>E44/$F44</f>
        <v>0.6036480674318541</v>
      </c>
      <c r="F45" s="426"/>
      <c r="G45" s="427"/>
      <c r="K45" s="497"/>
      <c r="L45" s="497"/>
      <c r="M45" s="497"/>
      <c r="N45" s="497"/>
      <c r="O45" s="497"/>
    </row>
    <row r="46" spans="2:15" ht="18" customHeight="1">
      <c r="B46" s="414" t="s">
        <v>15</v>
      </c>
      <c r="C46" s="501">
        <v>2494.9154746172553</v>
      </c>
      <c r="D46" s="501">
        <v>4462.915710940907</v>
      </c>
      <c r="E46" s="502">
        <v>8534.941381260422</v>
      </c>
      <c r="F46" s="495">
        <f>SUM(C46:E46)</f>
        <v>15492.772566818585</v>
      </c>
      <c r="G46" s="496">
        <f>(F46/F$57)*100</f>
        <v>0.5416311811504851</v>
      </c>
      <c r="H46" s="402"/>
      <c r="I46" s="389"/>
      <c r="J46" s="497"/>
      <c r="K46" s="497"/>
      <c r="L46" s="497"/>
      <c r="M46" s="497"/>
      <c r="N46" s="497"/>
      <c r="O46" s="497"/>
    </row>
    <row r="47" spans="2:15" ht="18" customHeight="1">
      <c r="B47" s="503"/>
      <c r="C47" s="499">
        <f>C46/$F46</f>
        <v>0.16103737816178257</v>
      </c>
      <c r="D47" s="499">
        <f>D46/$F46</f>
        <v>0.28806436625160886</v>
      </c>
      <c r="E47" s="500">
        <f>E46/$F46</f>
        <v>0.5508982555866085</v>
      </c>
      <c r="F47" s="426"/>
      <c r="G47" s="427"/>
      <c r="K47" s="497"/>
      <c r="L47" s="497"/>
      <c r="M47" s="497"/>
      <c r="N47" s="497"/>
      <c r="O47" s="497"/>
    </row>
    <row r="48" spans="2:15" ht="18" customHeight="1">
      <c r="B48" s="414" t="s">
        <v>33</v>
      </c>
      <c r="C48" s="501">
        <v>4955.505377030056</v>
      </c>
      <c r="D48" s="501">
        <v>3442.505588311395</v>
      </c>
      <c r="E48" s="502">
        <v>5677.873531126205</v>
      </c>
      <c r="F48" s="495">
        <f>SUM(C48:E48)</f>
        <v>14075.884496467657</v>
      </c>
      <c r="G48" s="496">
        <f>(F48/F$57)*100</f>
        <v>0.49209642190759545</v>
      </c>
      <c r="H48" s="402"/>
      <c r="I48" s="389"/>
      <c r="J48" s="497"/>
      <c r="K48" s="497"/>
      <c r="L48" s="497"/>
      <c r="M48" s="497"/>
      <c r="N48" s="497"/>
      <c r="O48" s="497"/>
    </row>
    <row r="49" spans="2:15" ht="18" customHeight="1">
      <c r="B49" s="503"/>
      <c r="C49" s="499">
        <f>C48/$F48</f>
        <v>0.35205641096825135</v>
      </c>
      <c r="D49" s="499">
        <f>D48/$F48</f>
        <v>0.24456762125145967</v>
      </c>
      <c r="E49" s="500">
        <f>E48/$F48</f>
        <v>0.4033759677802889</v>
      </c>
      <c r="F49" s="426"/>
      <c r="G49" s="427"/>
      <c r="K49" s="497"/>
      <c r="L49" s="497"/>
      <c r="M49" s="497"/>
      <c r="N49" s="497"/>
      <c r="O49" s="497"/>
    </row>
    <row r="50" spans="2:15" ht="18" customHeight="1">
      <c r="B50" s="414" t="s">
        <v>38</v>
      </c>
      <c r="C50" s="501">
        <v>4635.744077197085</v>
      </c>
      <c r="D50" s="501">
        <v>2229.952670249577</v>
      </c>
      <c r="E50" s="502">
        <v>5931.0587038814165</v>
      </c>
      <c r="F50" s="495">
        <f>SUM(C50:E50)</f>
        <v>12796.755451328077</v>
      </c>
      <c r="G50" s="496">
        <f>(F50/F$57)*100</f>
        <v>0.44737775243931244</v>
      </c>
      <c r="H50" s="402"/>
      <c r="I50" s="389"/>
      <c r="J50" s="497"/>
      <c r="K50" s="497"/>
      <c r="L50" s="497"/>
      <c r="M50" s="497"/>
      <c r="N50" s="497"/>
      <c r="O50" s="497"/>
    </row>
    <row r="51" spans="2:15" ht="18" customHeight="1">
      <c r="B51" s="503"/>
      <c r="C51" s="499">
        <f>C50/$F50</f>
        <v>0.36225933165863355</v>
      </c>
      <c r="D51" s="499">
        <f>D50/$F50</f>
        <v>0.1742592236548638</v>
      </c>
      <c r="E51" s="500">
        <f>E50/$F50</f>
        <v>0.4634814446865027</v>
      </c>
      <c r="F51" s="426"/>
      <c r="G51" s="427"/>
      <c r="K51" s="497"/>
      <c r="L51" s="497"/>
      <c r="M51" s="497"/>
      <c r="N51" s="497"/>
      <c r="O51" s="497"/>
    </row>
    <row r="52" spans="2:15" ht="18" customHeight="1">
      <c r="B52" s="414" t="s">
        <v>26</v>
      </c>
      <c r="C52" s="501">
        <v>532.6305764860073</v>
      </c>
      <c r="D52" s="501">
        <v>2611.054792910943</v>
      </c>
      <c r="E52" s="502">
        <v>4222.495651621273</v>
      </c>
      <c r="F52" s="495">
        <f>SUM(C52:E52)</f>
        <v>7366.181021018223</v>
      </c>
      <c r="G52" s="496">
        <f>(F52/F$57)*100</f>
        <v>0.25752352006556795</v>
      </c>
      <c r="H52" s="402"/>
      <c r="I52" s="389"/>
      <c r="J52" s="497"/>
      <c r="K52" s="497"/>
      <c r="L52" s="497"/>
      <c r="M52" s="497"/>
      <c r="N52" s="497"/>
      <c r="O52" s="497"/>
    </row>
    <row r="53" spans="2:15" ht="18" customHeight="1">
      <c r="B53" s="503"/>
      <c r="C53" s="499">
        <f>C52/$F52</f>
        <v>0.07230756004586784</v>
      </c>
      <c r="D53" s="499">
        <f>D52/$F52</f>
        <v>0.3544651951208794</v>
      </c>
      <c r="E53" s="500">
        <f>E52/$F52</f>
        <v>0.5732272448332528</v>
      </c>
      <c r="F53" s="426"/>
      <c r="G53" s="427"/>
      <c r="K53" s="497"/>
      <c r="L53" s="497"/>
      <c r="M53" s="497"/>
      <c r="N53" s="497"/>
      <c r="O53" s="497"/>
    </row>
    <row r="54" spans="2:15" ht="18" customHeight="1">
      <c r="B54" s="414" t="s">
        <v>5</v>
      </c>
      <c r="C54" s="501">
        <v>320.2927103294199</v>
      </c>
      <c r="D54" s="501">
        <v>2302.82365041536</v>
      </c>
      <c r="E54" s="502">
        <v>3509.6149413150742</v>
      </c>
      <c r="F54" s="495">
        <f>SUM(C54:E54)</f>
        <v>6132.731302059854</v>
      </c>
      <c r="G54" s="496">
        <f>(F54/F$57)*100</f>
        <v>0.21440181119855764</v>
      </c>
      <c r="H54" s="402"/>
      <c r="I54" s="389"/>
      <c r="J54" s="497"/>
      <c r="K54" s="497"/>
      <c r="L54" s="497"/>
      <c r="M54" s="497"/>
      <c r="N54" s="497"/>
      <c r="O54" s="497"/>
    </row>
    <row r="55" spans="2:9" ht="18" customHeight="1" thickBot="1">
      <c r="B55" s="504"/>
      <c r="C55" s="505">
        <f>C54/$F54</f>
        <v>0.05222676399043284</v>
      </c>
      <c r="D55" s="505">
        <f>D54/$F54</f>
        <v>0.37549723556971926</v>
      </c>
      <c r="E55" s="506">
        <f>E54/$F54</f>
        <v>0.5722760004398479</v>
      </c>
      <c r="F55" s="433"/>
      <c r="G55" s="507"/>
      <c r="I55" s="389"/>
    </row>
    <row r="56" spans="2:7" ht="18" customHeight="1" thickTop="1">
      <c r="B56" s="508"/>
      <c r="C56" s="509"/>
      <c r="D56" s="509"/>
      <c r="E56" s="510"/>
      <c r="F56" s="400"/>
      <c r="G56" s="439"/>
    </row>
    <row r="57" spans="2:11" ht="18" customHeight="1">
      <c r="B57" s="440" t="s">
        <v>59</v>
      </c>
      <c r="C57" s="511">
        <f>SUM(C6,C8,C10,C12,C14,C16,C18,C20,C22,C24,C26,C28,C30,C32,C34,C36,C38,C40,C42,C44,C46,C48,C50,C52,C54)</f>
        <v>1196612.7704490384</v>
      </c>
      <c r="D57" s="511">
        <f>SUM(D6,D8,D10,D12,D14,D16,D18,D20,D22,D24,D26,D28,D30,D32,D34,D36,D38,D40,D42,D44,D46,D48,D50,D52,D54)</f>
        <v>664278.7313087663</v>
      </c>
      <c r="E57" s="512">
        <f>SUM(E6,E8,E10,E12,E14,E16,E18,E20,E22,E24,E26,E28,E30,E32,E34,E36,E38,E40,E42,E44,E46,E48,E50,E52,E54)</f>
        <v>999500.0536009921</v>
      </c>
      <c r="F57" s="513">
        <f>SUM(F6,F8,F10,F12,F14,F16,F18,F20,F22,F24,F26,F28,F30,F32,F34,F36,F38,F40,F42,F44,F46,F48,F50,F52,F54)</f>
        <v>2860391.555358797</v>
      </c>
      <c r="G57" s="514">
        <f>(F57/F$57)*100</f>
        <v>100</v>
      </c>
      <c r="H57" s="515"/>
      <c r="I57" s="389"/>
      <c r="J57" s="497"/>
      <c r="K57" s="497"/>
    </row>
    <row r="58" spans="2:7" ht="18" customHeight="1" thickBot="1">
      <c r="B58" s="516"/>
      <c r="C58" s="517">
        <f>C57/$F57</f>
        <v>0.4183387998776761</v>
      </c>
      <c r="D58" s="517">
        <f>D57/$F57</f>
        <v>0.23223349616743</v>
      </c>
      <c r="E58" s="518">
        <f>E57/$F57</f>
        <v>0.34942770395489386</v>
      </c>
      <c r="F58" s="519"/>
      <c r="G58" s="520"/>
    </row>
    <row r="62" spans="11:14" ht="12.75">
      <c r="K62" s="497"/>
      <c r="L62" s="497"/>
      <c r="M62" s="497"/>
      <c r="N62" s="497"/>
    </row>
    <row r="67" spans="10:13" ht="12.75">
      <c r="J67" s="538"/>
      <c r="K67" s="538"/>
      <c r="L67" s="538"/>
      <c r="M67" s="538"/>
    </row>
    <row r="68" spans="10:16" ht="12.75">
      <c r="J68" s="538"/>
      <c r="K68" s="538"/>
      <c r="L68" s="538"/>
      <c r="M68" s="538"/>
      <c r="N68" s="497"/>
      <c r="P68" s="497"/>
    </row>
    <row r="69" spans="10:16" ht="12.75">
      <c r="J69" s="538"/>
      <c r="K69" s="538"/>
      <c r="L69" s="538"/>
      <c r="M69" s="538"/>
      <c r="N69" s="497"/>
      <c r="P69" s="497"/>
    </row>
    <row r="70" spans="10:16" ht="12.75">
      <c r="J70" s="538"/>
      <c r="K70" s="538"/>
      <c r="L70" s="538"/>
      <c r="M70" s="538"/>
      <c r="N70" s="497"/>
      <c r="P70" s="497"/>
    </row>
    <row r="71" spans="10:16" ht="12.75">
      <c r="J71" s="538"/>
      <c r="K71" s="538"/>
      <c r="L71" s="538"/>
      <c r="M71" s="538"/>
      <c r="N71" s="497"/>
      <c r="P71" s="497"/>
    </row>
    <row r="72" spans="10:16" ht="12.75">
      <c r="J72" s="538"/>
      <c r="K72" s="538"/>
      <c r="L72" s="538"/>
      <c r="M72" s="538"/>
      <c r="N72" s="497"/>
      <c r="P72" s="497"/>
    </row>
    <row r="73" spans="10:16" ht="12.75">
      <c r="J73" s="538"/>
      <c r="K73" s="538"/>
      <c r="L73" s="538"/>
      <c r="M73" s="538"/>
      <c r="N73" s="497"/>
      <c r="P73" s="497"/>
    </row>
    <row r="74" spans="11:14" ht="12.75">
      <c r="K74" s="497"/>
      <c r="L74" s="497"/>
      <c r="M74" s="497"/>
      <c r="N74" s="497"/>
    </row>
    <row r="75" spans="11:14" ht="12.75">
      <c r="K75" s="497"/>
      <c r="L75" s="497"/>
      <c r="M75" s="497"/>
      <c r="N75" s="497"/>
    </row>
    <row r="76" spans="11:14" ht="12.75">
      <c r="K76" s="497"/>
      <c r="L76" s="497"/>
      <c r="M76" s="497"/>
      <c r="N76" s="497"/>
    </row>
  </sheetData>
  <sheetProtection/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108"/>
  <sheetViews>
    <sheetView view="pageBreakPreview" zoomScale="80" zoomScaleNormal="75" zoomScaleSheetLayoutView="80" zoomScalePageLayoutView="0" workbookViewId="0" topLeftCell="A1">
      <selection activeCell="A1" sqref="A1:IV2"/>
    </sheetView>
  </sheetViews>
  <sheetFormatPr defaultColWidth="11.421875" defaultRowHeight="12.75"/>
  <cols>
    <col min="1" max="1" width="24.57421875" style="291" customWidth="1"/>
    <col min="2" max="2" width="11.00390625" style="291" bestFit="1" customWidth="1"/>
    <col min="3" max="3" width="12.57421875" style="291" customWidth="1"/>
    <col min="4" max="4" width="12.7109375" style="291" customWidth="1"/>
    <col min="5" max="5" width="11.57421875" style="291" customWidth="1"/>
    <col min="6" max="6" width="10.8515625" style="291" customWidth="1"/>
    <col min="7" max="8" width="10.421875" style="291" customWidth="1"/>
    <col min="9" max="9" width="10.8515625" style="291" customWidth="1"/>
    <col min="10" max="11" width="10.421875" style="291" customWidth="1"/>
    <col min="12" max="12" width="10.8515625" style="291" customWidth="1"/>
    <col min="13" max="15" width="10.421875" style="291" customWidth="1"/>
    <col min="16" max="16" width="10.140625" style="291" customWidth="1"/>
    <col min="17" max="17" width="10.7109375" style="291" customWidth="1"/>
    <col min="18" max="18" width="9.57421875" style="291" customWidth="1"/>
    <col min="19" max="19" width="10.421875" style="291" customWidth="1"/>
    <col min="20" max="20" width="8.00390625" style="291" bestFit="1" customWidth="1"/>
    <col min="21" max="21" width="14.00390625" style="291" customWidth="1"/>
    <col min="22" max="22" width="9.57421875" style="291" customWidth="1"/>
    <col min="23" max="23" width="3.7109375" style="291" customWidth="1"/>
    <col min="24" max="24" width="12.421875" style="541" customWidth="1"/>
    <col min="25" max="25" width="2.28125" style="291" customWidth="1"/>
    <col min="26" max="26" width="6.00390625" style="291" customWidth="1"/>
    <col min="27" max="27" width="5.7109375" style="291" customWidth="1"/>
    <col min="28" max="28" width="11.7109375" style="291" bestFit="1" customWidth="1"/>
    <col min="29" max="36" width="11.421875" style="291" customWidth="1"/>
    <col min="37" max="37" width="4.7109375" style="291" customWidth="1"/>
    <col min="38" max="38" width="11.421875" style="291" customWidth="1"/>
    <col min="39" max="39" width="17.421875" style="291" customWidth="1"/>
    <col min="40" max="40" width="12.8515625" style="291" customWidth="1"/>
    <col min="41" max="41" width="12.57421875" style="291" bestFit="1" customWidth="1"/>
    <col min="42" max="42" width="11.421875" style="291" customWidth="1"/>
    <col min="43" max="43" width="30.8515625" style="291" customWidth="1"/>
    <col min="44" max="44" width="13.7109375" style="291" bestFit="1" customWidth="1"/>
    <col min="45" max="45" width="11.7109375" style="291" bestFit="1" customWidth="1"/>
    <col min="46" max="46" width="11.57421875" style="291" bestFit="1" customWidth="1"/>
    <col min="47" max="47" width="14.28125" style="291" bestFit="1" customWidth="1"/>
    <col min="48" max="53" width="11.421875" style="291" customWidth="1"/>
    <col min="54" max="54" width="16.28125" style="291" customWidth="1"/>
    <col min="55" max="56" width="11.421875" style="291" customWidth="1"/>
    <col min="57" max="57" width="13.57421875" style="291" customWidth="1"/>
    <col min="58" max="16384" width="11.421875" style="291" customWidth="1"/>
  </cols>
  <sheetData>
    <row r="1" spans="1:5" ht="20.25">
      <c r="A1" s="290" t="s">
        <v>153</v>
      </c>
      <c r="B1" s="290"/>
      <c r="C1" s="290"/>
      <c r="D1" s="290"/>
      <c r="E1" s="290"/>
    </row>
    <row r="3" ht="13.5" thickBot="1"/>
    <row r="4" spans="1:60" s="545" customFormat="1" ht="129.75" customHeight="1">
      <c r="A4" s="542" t="s">
        <v>120</v>
      </c>
      <c r="B4" s="450" t="s">
        <v>121</v>
      </c>
      <c r="C4" s="451" t="s">
        <v>124</v>
      </c>
      <c r="D4" s="451" t="s">
        <v>136</v>
      </c>
      <c r="E4" s="451" t="s">
        <v>122</v>
      </c>
      <c r="F4" s="451" t="s">
        <v>137</v>
      </c>
      <c r="G4" s="451" t="s">
        <v>126</v>
      </c>
      <c r="H4" s="451" t="s">
        <v>123</v>
      </c>
      <c r="I4" s="451" t="s">
        <v>132</v>
      </c>
      <c r="J4" s="451" t="s">
        <v>128</v>
      </c>
      <c r="K4" s="451" t="s">
        <v>129</v>
      </c>
      <c r="L4" s="451" t="s">
        <v>135</v>
      </c>
      <c r="M4" s="451" t="s">
        <v>125</v>
      </c>
      <c r="N4" s="451" t="s">
        <v>127</v>
      </c>
      <c r="O4" s="451" t="s">
        <v>134</v>
      </c>
      <c r="P4" s="451" t="s">
        <v>138</v>
      </c>
      <c r="Q4" s="451" t="s">
        <v>130</v>
      </c>
      <c r="R4" s="451" t="s">
        <v>133</v>
      </c>
      <c r="S4" s="451" t="s">
        <v>131</v>
      </c>
      <c r="T4" s="524" t="s">
        <v>139</v>
      </c>
      <c r="U4" s="454" t="s">
        <v>106</v>
      </c>
      <c r="V4" s="455" t="s">
        <v>154</v>
      </c>
      <c r="W4" s="543"/>
      <c r="X4" s="544"/>
      <c r="Y4" s="543"/>
      <c r="BG4" s="546"/>
      <c r="BH4" s="546"/>
    </row>
    <row r="5" spans="1:60" ht="18.75" customHeight="1">
      <c r="A5" s="459" t="s">
        <v>9</v>
      </c>
      <c r="B5" s="487">
        <v>545063.9409527663</v>
      </c>
      <c r="C5" s="487">
        <v>328767.6571063933</v>
      </c>
      <c r="D5" s="487">
        <v>38511.80988311033</v>
      </c>
      <c r="E5" s="487">
        <v>113798.01840825239</v>
      </c>
      <c r="F5" s="487">
        <v>45745.17101113938</v>
      </c>
      <c r="G5" s="487">
        <v>50769.00661501675</v>
      </c>
      <c r="H5" s="487">
        <v>40085.937741630536</v>
      </c>
      <c r="I5" s="487">
        <v>7878.438234344196</v>
      </c>
      <c r="J5" s="487">
        <v>23322.18884286216</v>
      </c>
      <c r="K5" s="487">
        <v>23117.352082507674</v>
      </c>
      <c r="L5" s="487">
        <v>18554.6592597352</v>
      </c>
      <c r="M5" s="487">
        <v>14168.099303721247</v>
      </c>
      <c r="N5" s="487">
        <v>15502.97840454672</v>
      </c>
      <c r="O5" s="487">
        <v>15961.767516563554</v>
      </c>
      <c r="P5" s="487">
        <v>3057.135593300422</v>
      </c>
      <c r="Q5" s="487">
        <v>10294.709787587855</v>
      </c>
      <c r="R5" s="487">
        <v>5677.6081065528215</v>
      </c>
      <c r="S5" s="487">
        <v>1199.9912078284174</v>
      </c>
      <c r="T5" s="487"/>
      <c r="U5" s="525">
        <f>SUM(B5:T5)</f>
        <v>1301476.4700578593</v>
      </c>
      <c r="V5" s="462">
        <f>+U5/$U$30</f>
        <v>0.4549994100002183</v>
      </c>
      <c r="W5" s="456"/>
      <c r="X5" s="547"/>
      <c r="Y5" s="456"/>
      <c r="AY5" s="458"/>
      <c r="AZ5" s="458"/>
      <c r="BA5" s="458"/>
      <c r="BB5" s="458"/>
      <c r="BC5" s="458"/>
      <c r="BD5" s="458"/>
      <c r="BE5" s="458"/>
      <c r="BF5" s="458"/>
      <c r="BG5" s="458"/>
      <c r="BH5" s="458"/>
    </row>
    <row r="6" spans="1:68" ht="18.75" customHeight="1">
      <c r="A6" s="459" t="s">
        <v>13</v>
      </c>
      <c r="B6" s="487">
        <v>6467.379290295114</v>
      </c>
      <c r="C6" s="487">
        <v>800.0590654033732</v>
      </c>
      <c r="D6" s="487">
        <v>179559.17449803013</v>
      </c>
      <c r="E6" s="487">
        <v>1017.7358895122602</v>
      </c>
      <c r="F6" s="487">
        <v>787.8072234689957</v>
      </c>
      <c r="G6" s="487">
        <v>476.2349462215817</v>
      </c>
      <c r="H6" s="487">
        <v>697.7925283012693</v>
      </c>
      <c r="I6" s="487">
        <v>15.442557918091433</v>
      </c>
      <c r="J6" s="487">
        <v>157.4279866443004</v>
      </c>
      <c r="K6" s="487">
        <v>212.69266471491432</v>
      </c>
      <c r="L6" s="487">
        <v>611.984755681417</v>
      </c>
      <c r="M6" s="487">
        <v>72.48515704183433</v>
      </c>
      <c r="N6" s="487">
        <v>123.57469058924251</v>
      </c>
      <c r="O6" s="487">
        <v>43.32541965517791</v>
      </c>
      <c r="P6" s="487">
        <v>710.4712574092854</v>
      </c>
      <c r="Q6" s="487">
        <v>115.98301984580212</v>
      </c>
      <c r="R6" s="487">
        <v>2.655195504562955</v>
      </c>
      <c r="S6" s="487">
        <v>34.23880276089029</v>
      </c>
      <c r="T6" s="487"/>
      <c r="U6" s="525">
        <f aca="true" t="shared" si="0" ref="U6:U28">SUM(B6:T6)</f>
        <v>191906.46494899824</v>
      </c>
      <c r="V6" s="462">
        <f aca="true" t="shared" si="1" ref="V6:V30">+U6/$U$30</f>
        <v>0.06709097731374271</v>
      </c>
      <c r="W6" s="464"/>
      <c r="X6" s="547"/>
      <c r="Y6" s="464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</row>
    <row r="7" spans="1:68" ht="18.75" customHeight="1">
      <c r="A7" s="459" t="s">
        <v>14</v>
      </c>
      <c r="B7" s="487">
        <v>53069.12044521972</v>
      </c>
      <c r="C7" s="487">
        <v>21166.124400568107</v>
      </c>
      <c r="D7" s="487">
        <v>80997.47298871531</v>
      </c>
      <c r="E7" s="487">
        <v>3621.051873894987</v>
      </c>
      <c r="F7" s="487">
        <v>5184.006832013731</v>
      </c>
      <c r="G7" s="487">
        <v>3336.7133201898178</v>
      </c>
      <c r="H7" s="487">
        <v>2806.2346132032603</v>
      </c>
      <c r="I7" s="487">
        <v>2375.383567243942</v>
      </c>
      <c r="J7" s="487">
        <v>2100.2507739239168</v>
      </c>
      <c r="K7" s="487">
        <v>847.17274843757</v>
      </c>
      <c r="L7" s="487">
        <v>1447.1008220752938</v>
      </c>
      <c r="M7" s="487">
        <v>859.60425335451</v>
      </c>
      <c r="N7" s="487">
        <v>1096.7212840338466</v>
      </c>
      <c r="O7" s="487">
        <v>718.9421510080249</v>
      </c>
      <c r="P7" s="487">
        <v>314.0807748762036</v>
      </c>
      <c r="Q7" s="487">
        <v>951.7330501231711</v>
      </c>
      <c r="R7" s="487">
        <v>92.0758512772737</v>
      </c>
      <c r="S7" s="487">
        <v>663.4438460799714</v>
      </c>
      <c r="T7" s="487"/>
      <c r="U7" s="525">
        <f t="shared" si="0"/>
        <v>181647.23359623863</v>
      </c>
      <c r="V7" s="462">
        <f t="shared" si="1"/>
        <v>0.06350432452365895</v>
      </c>
      <c r="W7" s="375"/>
      <c r="X7" s="547"/>
      <c r="Y7" s="375"/>
      <c r="AY7" s="458"/>
      <c r="AZ7" s="458"/>
      <c r="BA7" s="458"/>
      <c r="BB7" s="458"/>
      <c r="BC7" s="458"/>
      <c r="BD7" s="458"/>
      <c r="BE7" s="458"/>
      <c r="BF7" s="458"/>
      <c r="BI7" s="458"/>
      <c r="BJ7" s="458"/>
      <c r="BK7" s="458"/>
      <c r="BL7" s="458"/>
      <c r="BM7" s="458"/>
      <c r="BN7" s="458"/>
      <c r="BO7" s="458"/>
      <c r="BP7" s="458"/>
    </row>
    <row r="8" spans="1:68" ht="18.75" customHeight="1">
      <c r="A8" s="459" t="s">
        <v>22</v>
      </c>
      <c r="B8" s="487">
        <v>24817.66554985245</v>
      </c>
      <c r="C8" s="487">
        <v>47050.86848318351</v>
      </c>
      <c r="D8" s="487">
        <v>32314.488099764974</v>
      </c>
      <c r="E8" s="487">
        <v>6673.0473785980985</v>
      </c>
      <c r="F8" s="487">
        <v>2909.3314443426584</v>
      </c>
      <c r="G8" s="487">
        <v>1251.9964975824016</v>
      </c>
      <c r="H8" s="487">
        <v>1307.7968258383803</v>
      </c>
      <c r="I8" s="487">
        <v>22322.060981776944</v>
      </c>
      <c r="J8" s="487">
        <v>1001.523068043318</v>
      </c>
      <c r="K8" s="487">
        <v>611.4514634751476</v>
      </c>
      <c r="L8" s="487">
        <v>1377.3105622370017</v>
      </c>
      <c r="M8" s="487">
        <v>1588.2615411248776</v>
      </c>
      <c r="N8" s="487">
        <v>702.8008234959376</v>
      </c>
      <c r="O8" s="487">
        <v>516.5099894314111</v>
      </c>
      <c r="P8" s="487">
        <v>48.30978960112174</v>
      </c>
      <c r="Q8" s="487">
        <v>682.6405544212546</v>
      </c>
      <c r="R8" s="487">
        <v>363.25446287098066</v>
      </c>
      <c r="S8" s="487">
        <v>830.3968863944835</v>
      </c>
      <c r="T8" s="487"/>
      <c r="U8" s="525">
        <f t="shared" si="0"/>
        <v>146369.71440203494</v>
      </c>
      <c r="V8" s="462">
        <f t="shared" si="1"/>
        <v>0.05117121609725731</v>
      </c>
      <c r="W8" s="378"/>
      <c r="X8" s="547"/>
      <c r="Y8" s="378"/>
      <c r="AY8" s="458"/>
      <c r="AZ8" s="458"/>
      <c r="BA8" s="458"/>
      <c r="BB8" s="458"/>
      <c r="BC8" s="458"/>
      <c r="BD8" s="458"/>
      <c r="BE8" s="458"/>
      <c r="BF8" s="458"/>
      <c r="BI8" s="458"/>
      <c r="BJ8" s="458"/>
      <c r="BK8" s="458"/>
      <c r="BL8" s="458"/>
      <c r="BM8" s="458"/>
      <c r="BN8" s="458"/>
      <c r="BO8" s="458"/>
      <c r="BP8" s="458"/>
    </row>
    <row r="9" spans="1:68" ht="18.75" customHeight="1">
      <c r="A9" s="459" t="s">
        <v>47</v>
      </c>
      <c r="B9" s="487">
        <v>45263.664385445365</v>
      </c>
      <c r="C9" s="487">
        <v>55968.65270238156</v>
      </c>
      <c r="D9" s="487">
        <v>1219.1245901877162</v>
      </c>
      <c r="E9" s="487">
        <v>8544.649221207212</v>
      </c>
      <c r="F9" s="487">
        <v>5136.705229031027</v>
      </c>
      <c r="G9" s="487">
        <v>4629.180859021821</v>
      </c>
      <c r="H9" s="487">
        <v>975.2480043256407</v>
      </c>
      <c r="I9" s="487">
        <v>76.30640635626516</v>
      </c>
      <c r="J9" s="487">
        <v>7250.650952104109</v>
      </c>
      <c r="K9" s="487">
        <v>4312.023155068895</v>
      </c>
      <c r="L9" s="487">
        <v>692.5019836516118</v>
      </c>
      <c r="M9" s="487">
        <v>196.75803644798324</v>
      </c>
      <c r="N9" s="487">
        <v>467.7674241471573</v>
      </c>
      <c r="O9" s="487">
        <v>326.8655072184684</v>
      </c>
      <c r="P9" s="487">
        <v>4753.750977296284</v>
      </c>
      <c r="Q9" s="487">
        <v>1016.4466022606637</v>
      </c>
      <c r="R9" s="487">
        <v>683.2001046727537</v>
      </c>
      <c r="S9" s="487"/>
      <c r="T9" s="487"/>
      <c r="U9" s="525">
        <f t="shared" si="0"/>
        <v>141513.49614082454</v>
      </c>
      <c r="V9" s="462">
        <f t="shared" si="1"/>
        <v>0.04947347011835015</v>
      </c>
      <c r="W9" s="378"/>
      <c r="X9" s="547"/>
      <c r="Y9" s="378"/>
      <c r="AY9" s="458"/>
      <c r="AZ9" s="458"/>
      <c r="BA9" s="458"/>
      <c r="BB9" s="458"/>
      <c r="BC9" s="458"/>
      <c r="BD9" s="458"/>
      <c r="BE9" s="458"/>
      <c r="BF9" s="458"/>
      <c r="BI9" s="458"/>
      <c r="BJ9" s="458"/>
      <c r="BK9" s="458"/>
      <c r="BL9" s="458"/>
      <c r="BM9" s="458"/>
      <c r="BN9" s="458"/>
      <c r="BO9" s="458"/>
      <c r="BP9" s="458"/>
    </row>
    <row r="10" spans="1:68" ht="18.75" customHeight="1">
      <c r="A10" s="459" t="s">
        <v>23</v>
      </c>
      <c r="B10" s="487">
        <v>46178.70689447575</v>
      </c>
      <c r="C10" s="487">
        <v>25897.796046999658</v>
      </c>
      <c r="D10" s="487">
        <v>13470.187001381884</v>
      </c>
      <c r="E10" s="487">
        <v>10544.59944898454</v>
      </c>
      <c r="F10" s="487">
        <v>7063.928373326145</v>
      </c>
      <c r="G10" s="487">
        <v>1610.4312180155955</v>
      </c>
      <c r="H10" s="487">
        <v>1631.5655372972317</v>
      </c>
      <c r="I10" s="487">
        <v>4572.4600858731155</v>
      </c>
      <c r="J10" s="487">
        <v>2376.2542747096954</v>
      </c>
      <c r="K10" s="487">
        <v>1077.3891558479006</v>
      </c>
      <c r="L10" s="487">
        <v>1377.279975989195</v>
      </c>
      <c r="M10" s="487">
        <v>1419.1884488979308</v>
      </c>
      <c r="N10" s="487">
        <v>1200.4175885983307</v>
      </c>
      <c r="O10" s="487">
        <v>829.6743237300449</v>
      </c>
      <c r="P10" s="487">
        <v>647.2678830216931</v>
      </c>
      <c r="Q10" s="487">
        <v>939.0451488078955</v>
      </c>
      <c r="R10" s="487">
        <v>266.0694625482821</v>
      </c>
      <c r="S10" s="487">
        <v>19.455747960054058</v>
      </c>
      <c r="T10" s="487"/>
      <c r="U10" s="525">
        <f t="shared" si="0"/>
        <v>121121.7166164649</v>
      </c>
      <c r="V10" s="462">
        <f t="shared" si="1"/>
        <v>0.0423444532933086</v>
      </c>
      <c r="W10" s="375"/>
      <c r="X10" s="547"/>
      <c r="Y10" s="375"/>
      <c r="AY10" s="458"/>
      <c r="AZ10" s="458"/>
      <c r="BA10" s="458"/>
      <c r="BB10" s="458"/>
      <c r="BC10" s="458"/>
      <c r="BD10" s="458"/>
      <c r="BE10" s="458"/>
      <c r="BF10" s="458"/>
      <c r="BI10" s="458"/>
      <c r="BJ10" s="458"/>
      <c r="BK10" s="458"/>
      <c r="BL10" s="458"/>
      <c r="BM10" s="458"/>
      <c r="BN10" s="458"/>
      <c r="BO10" s="458"/>
      <c r="BP10" s="458"/>
    </row>
    <row r="11" spans="1:68" ht="18.75" customHeight="1">
      <c r="A11" s="459" t="s">
        <v>8</v>
      </c>
      <c r="B11" s="487">
        <v>23856.989861068832</v>
      </c>
      <c r="C11" s="487">
        <v>21247.15994139218</v>
      </c>
      <c r="D11" s="487">
        <v>42717.03345496532</v>
      </c>
      <c r="E11" s="487">
        <v>3358.00326691144</v>
      </c>
      <c r="F11" s="487">
        <v>2818.930134989686</v>
      </c>
      <c r="G11" s="487">
        <v>348.36096543052673</v>
      </c>
      <c r="H11" s="487">
        <v>1149.3655399915115</v>
      </c>
      <c r="I11" s="487">
        <v>834.2343162502312</v>
      </c>
      <c r="J11" s="487">
        <v>1045.558993154803</v>
      </c>
      <c r="K11" s="487">
        <v>868.7270835625163</v>
      </c>
      <c r="L11" s="487">
        <v>1793.895808626378</v>
      </c>
      <c r="M11" s="487">
        <v>1213.9718971524758</v>
      </c>
      <c r="N11" s="487">
        <v>711.509375669731</v>
      </c>
      <c r="O11" s="487">
        <v>336.10720128132783</v>
      </c>
      <c r="P11" s="487">
        <v>521.1717481989868</v>
      </c>
      <c r="Q11" s="487">
        <v>574.0784276146686</v>
      </c>
      <c r="R11" s="487">
        <v>468.7641367733802</v>
      </c>
      <c r="S11" s="487">
        <v>0.432732433301061</v>
      </c>
      <c r="T11" s="487"/>
      <c r="U11" s="525">
        <f>SUM(B11:T11)</f>
        <v>103864.2948854673</v>
      </c>
      <c r="V11" s="462">
        <f t="shared" si="1"/>
        <v>0.03631121574627882</v>
      </c>
      <c r="W11" s="378"/>
      <c r="X11" s="547"/>
      <c r="Y11" s="378"/>
      <c r="AY11" s="458"/>
      <c r="AZ11" s="458"/>
      <c r="BA11" s="458"/>
      <c r="BB11" s="458"/>
      <c r="BC11" s="458"/>
      <c r="BD11" s="458"/>
      <c r="BE11" s="458"/>
      <c r="BF11" s="458"/>
      <c r="BI11" s="458"/>
      <c r="BJ11" s="458"/>
      <c r="BK11" s="458"/>
      <c r="BL11" s="458"/>
      <c r="BM11" s="458"/>
      <c r="BN11" s="458"/>
      <c r="BO11" s="458"/>
      <c r="BP11" s="458"/>
    </row>
    <row r="12" spans="1:68" ht="18.75" customHeight="1">
      <c r="A12" s="459" t="s">
        <v>28</v>
      </c>
      <c r="B12" s="487">
        <v>37724.62935794094</v>
      </c>
      <c r="C12" s="487">
        <v>16930.3417041989</v>
      </c>
      <c r="D12" s="487">
        <v>6039.720321645117</v>
      </c>
      <c r="E12" s="487">
        <v>8468.989259175769</v>
      </c>
      <c r="F12" s="487">
        <v>2512.4292807029624</v>
      </c>
      <c r="G12" s="487">
        <v>1241.7852689514425</v>
      </c>
      <c r="H12" s="487">
        <v>1396.6902525136377</v>
      </c>
      <c r="I12" s="487">
        <v>6426.703028060994</v>
      </c>
      <c r="J12" s="487">
        <v>2052.7083823393214</v>
      </c>
      <c r="K12" s="487">
        <v>3415.4965694875905</v>
      </c>
      <c r="L12" s="487">
        <v>3010.500983509588</v>
      </c>
      <c r="M12" s="487">
        <v>1808.1770153638552</v>
      </c>
      <c r="N12" s="487">
        <v>930.503603978662</v>
      </c>
      <c r="O12" s="487">
        <v>963.6122201010672</v>
      </c>
      <c r="P12" s="487">
        <v>9616.241576810073</v>
      </c>
      <c r="Q12" s="487">
        <v>589.4565063858678</v>
      </c>
      <c r="R12" s="487">
        <v>409.2826216095052</v>
      </c>
      <c r="S12" s="487">
        <v>6.736493446507628</v>
      </c>
      <c r="T12" s="487"/>
      <c r="U12" s="525">
        <f t="shared" si="0"/>
        <v>103544.00444622176</v>
      </c>
      <c r="V12" s="462">
        <f t="shared" si="1"/>
        <v>0.036199241412329504</v>
      </c>
      <c r="W12" s="375"/>
      <c r="X12" s="547"/>
      <c r="Y12" s="375"/>
      <c r="AY12" s="458"/>
      <c r="AZ12" s="458"/>
      <c r="BA12" s="458"/>
      <c r="BB12" s="458"/>
      <c r="BC12" s="458"/>
      <c r="BD12" s="458"/>
      <c r="BE12" s="458"/>
      <c r="BF12" s="458"/>
      <c r="BI12" s="458"/>
      <c r="BJ12" s="458"/>
      <c r="BK12" s="458"/>
      <c r="BL12" s="458"/>
      <c r="BM12" s="458"/>
      <c r="BN12" s="458"/>
      <c r="BO12" s="458"/>
      <c r="BP12" s="458"/>
    </row>
    <row r="13" spans="1:68" ht="18.75" customHeight="1">
      <c r="A13" s="459" t="s">
        <v>40</v>
      </c>
      <c r="B13" s="487">
        <v>23202.534851762084</v>
      </c>
      <c r="C13" s="487">
        <v>11126.31312892991</v>
      </c>
      <c r="D13" s="487">
        <v>21261.182784205674</v>
      </c>
      <c r="E13" s="487">
        <v>6323.766612415509</v>
      </c>
      <c r="F13" s="487">
        <v>3866.328409686659</v>
      </c>
      <c r="G13" s="487">
        <v>773.1141100503078</v>
      </c>
      <c r="H13" s="487">
        <v>953.5769431232255</v>
      </c>
      <c r="I13" s="487">
        <v>226.9614291625675</v>
      </c>
      <c r="J13" s="487">
        <v>1104.7701756816612</v>
      </c>
      <c r="K13" s="487">
        <v>1085.4815256621555</v>
      </c>
      <c r="L13" s="487">
        <v>914.9849241156754</v>
      </c>
      <c r="M13" s="487">
        <v>1520.8793613439734</v>
      </c>
      <c r="N13" s="487">
        <v>1082.1572573680662</v>
      </c>
      <c r="O13" s="487">
        <v>598.1067135955138</v>
      </c>
      <c r="P13" s="487">
        <v>31.619781686063483</v>
      </c>
      <c r="Q13" s="487">
        <v>896.0090540783306</v>
      </c>
      <c r="R13" s="487">
        <v>242.88914702099063</v>
      </c>
      <c r="S13" s="487"/>
      <c r="T13" s="487"/>
      <c r="U13" s="525">
        <f t="shared" si="0"/>
        <v>75210.67620988835</v>
      </c>
      <c r="V13" s="462">
        <f t="shared" si="1"/>
        <v>0.02629383941124599</v>
      </c>
      <c r="W13" s="378"/>
      <c r="X13" s="547"/>
      <c r="Y13" s="378"/>
      <c r="AY13" s="458"/>
      <c r="AZ13" s="458"/>
      <c r="BA13" s="458"/>
      <c r="BB13" s="458"/>
      <c r="BC13" s="458"/>
      <c r="BD13" s="458"/>
      <c r="BE13" s="458"/>
      <c r="BF13" s="458"/>
      <c r="BI13" s="458"/>
      <c r="BJ13" s="458"/>
      <c r="BK13" s="458"/>
      <c r="BL13" s="458"/>
      <c r="BM13" s="458"/>
      <c r="BN13" s="458"/>
      <c r="BO13" s="458"/>
      <c r="BP13" s="458"/>
    </row>
    <row r="14" spans="1:68" ht="18.75" customHeight="1">
      <c r="A14" s="459" t="s">
        <v>17</v>
      </c>
      <c r="B14" s="487">
        <v>15200.105531378142</v>
      </c>
      <c r="C14" s="487">
        <v>710.5332157708797</v>
      </c>
      <c r="D14" s="487">
        <v>42961.7123676716</v>
      </c>
      <c r="E14" s="487">
        <v>2521.7880947002404</v>
      </c>
      <c r="F14" s="487">
        <v>1694.3483568223623</v>
      </c>
      <c r="G14" s="487">
        <v>254.47287418184436</v>
      </c>
      <c r="H14" s="487">
        <v>762.9456119213612</v>
      </c>
      <c r="I14" s="487">
        <v>572.6325472504698</v>
      </c>
      <c r="J14" s="487">
        <v>370.1949150895331</v>
      </c>
      <c r="K14" s="487">
        <v>471.15884669092634</v>
      </c>
      <c r="L14" s="487">
        <v>52.049696095844624</v>
      </c>
      <c r="M14" s="487">
        <v>1060.02180867864</v>
      </c>
      <c r="N14" s="487">
        <v>380.55152894518795</v>
      </c>
      <c r="O14" s="487">
        <v>216.08801758656907</v>
      </c>
      <c r="P14" s="487">
        <v>0.2690371791066533</v>
      </c>
      <c r="Q14" s="487">
        <v>271.88993551797046</v>
      </c>
      <c r="R14" s="487">
        <v>66.592723349989</v>
      </c>
      <c r="S14" s="487">
        <v>8.419034134271381</v>
      </c>
      <c r="T14" s="487">
        <v>0.04082246628448936</v>
      </c>
      <c r="U14" s="525">
        <f t="shared" si="0"/>
        <v>67575.81496543123</v>
      </c>
      <c r="V14" s="462">
        <f t="shared" si="1"/>
        <v>0.02362467293641369</v>
      </c>
      <c r="W14" s="375"/>
      <c r="X14" s="547"/>
      <c r="Y14" s="375"/>
      <c r="AY14" s="458"/>
      <c r="AZ14" s="458"/>
      <c r="BA14" s="458"/>
      <c r="BB14" s="458"/>
      <c r="BC14" s="458"/>
      <c r="BD14" s="458"/>
      <c r="BE14" s="458"/>
      <c r="BF14" s="458"/>
      <c r="BI14" s="458"/>
      <c r="BJ14" s="458"/>
      <c r="BK14" s="458"/>
      <c r="BL14" s="458"/>
      <c r="BM14" s="458"/>
      <c r="BN14" s="458"/>
      <c r="BO14" s="458"/>
      <c r="BP14" s="458"/>
    </row>
    <row r="15" spans="1:68" ht="18.75" customHeight="1">
      <c r="A15" s="459" t="s">
        <v>24</v>
      </c>
      <c r="B15" s="487">
        <v>31616.370700480962</v>
      </c>
      <c r="C15" s="487">
        <v>8715.113968562846</v>
      </c>
      <c r="D15" s="487">
        <v>50.93344999944967</v>
      </c>
      <c r="E15" s="487">
        <v>7807.965901365735</v>
      </c>
      <c r="F15" s="487">
        <v>3061.5379173923416</v>
      </c>
      <c r="G15" s="487">
        <v>566.0045265867834</v>
      </c>
      <c r="H15" s="487">
        <v>1032.3933377359244</v>
      </c>
      <c r="I15" s="487">
        <v>2135.693922813061</v>
      </c>
      <c r="J15" s="487">
        <v>1711.3653893985816</v>
      </c>
      <c r="K15" s="487">
        <v>1098.1648621496079</v>
      </c>
      <c r="L15" s="487">
        <v>563.7748948512763</v>
      </c>
      <c r="M15" s="487">
        <v>1553.214163092403</v>
      </c>
      <c r="N15" s="487">
        <v>886.7366770664241</v>
      </c>
      <c r="O15" s="487">
        <v>711.1600358760508</v>
      </c>
      <c r="P15" s="487">
        <v>1.2098094254970106</v>
      </c>
      <c r="Q15" s="487">
        <v>715.5853240257312</v>
      </c>
      <c r="R15" s="487">
        <v>939.2549026735732</v>
      </c>
      <c r="S15" s="487">
        <v>174.0228514576746</v>
      </c>
      <c r="T15" s="487">
        <v>30.06672814514671</v>
      </c>
      <c r="U15" s="525">
        <f t="shared" si="0"/>
        <v>63370.56936309906</v>
      </c>
      <c r="V15" s="462">
        <f t="shared" si="1"/>
        <v>0.022154508617667237</v>
      </c>
      <c r="W15" s="378"/>
      <c r="X15" s="547"/>
      <c r="Y15" s="378"/>
      <c r="AY15" s="458"/>
      <c r="AZ15" s="458"/>
      <c r="BA15" s="458"/>
      <c r="BB15" s="458"/>
      <c r="BC15" s="458"/>
      <c r="BD15" s="458"/>
      <c r="BE15" s="458"/>
      <c r="BF15" s="458"/>
      <c r="BI15" s="458"/>
      <c r="BJ15" s="458"/>
      <c r="BK15" s="458"/>
      <c r="BL15" s="458"/>
      <c r="BM15" s="458"/>
      <c r="BN15" s="458"/>
      <c r="BO15" s="458"/>
      <c r="BP15" s="458"/>
    </row>
    <row r="16" spans="1:68" ht="18.75" customHeight="1">
      <c r="A16" s="459" t="s">
        <v>20</v>
      </c>
      <c r="B16" s="487">
        <v>25783.241068735402</v>
      </c>
      <c r="C16" s="487">
        <v>5954.856344274534</v>
      </c>
      <c r="D16" s="487">
        <v>14505.17451431534</v>
      </c>
      <c r="E16" s="487">
        <v>2913.191418352508</v>
      </c>
      <c r="F16" s="487">
        <v>2109.605231910374</v>
      </c>
      <c r="G16" s="487">
        <v>393.2387911676584</v>
      </c>
      <c r="H16" s="487">
        <v>1021.3959565537078</v>
      </c>
      <c r="I16" s="487">
        <v>84.83111639324946</v>
      </c>
      <c r="J16" s="487">
        <v>1042.688417486773</v>
      </c>
      <c r="K16" s="487">
        <v>952.1505717670947</v>
      </c>
      <c r="L16" s="487">
        <v>895.0845545420964</v>
      </c>
      <c r="M16" s="487">
        <v>2759.93891449777</v>
      </c>
      <c r="N16" s="487">
        <v>826.5147782091299</v>
      </c>
      <c r="O16" s="487">
        <v>352.2581594344973</v>
      </c>
      <c r="P16" s="487">
        <v>1.623070564463285</v>
      </c>
      <c r="Q16" s="487">
        <v>787.0052555707507</v>
      </c>
      <c r="R16" s="487">
        <v>217.0192241091724</v>
      </c>
      <c r="S16" s="487">
        <v>322.22787406795914</v>
      </c>
      <c r="T16" s="487">
        <v>236.03048974282302</v>
      </c>
      <c r="U16" s="525">
        <f t="shared" si="0"/>
        <v>61158.0757516953</v>
      </c>
      <c r="V16" s="462">
        <f t="shared" si="1"/>
        <v>0.02138101534984565</v>
      </c>
      <c r="W16" s="385"/>
      <c r="X16" s="547"/>
      <c r="Y16" s="385"/>
      <c r="AY16" s="458"/>
      <c r="AZ16" s="458"/>
      <c r="BA16" s="458"/>
      <c r="BB16" s="458"/>
      <c r="BC16" s="458"/>
      <c r="BD16" s="458"/>
      <c r="BE16" s="458"/>
      <c r="BF16" s="458"/>
      <c r="BI16" s="458"/>
      <c r="BJ16" s="458"/>
      <c r="BK16" s="458"/>
      <c r="BL16" s="458"/>
      <c r="BM16" s="458"/>
      <c r="BN16" s="458"/>
      <c r="BO16" s="458"/>
      <c r="BP16" s="458"/>
    </row>
    <row r="17" spans="1:68" ht="18.75" customHeight="1">
      <c r="A17" s="459" t="s">
        <v>27</v>
      </c>
      <c r="B17" s="487">
        <v>4548.159168590275</v>
      </c>
      <c r="C17" s="487">
        <v>193.30228318244565</v>
      </c>
      <c r="D17" s="487">
        <v>36774.51832482438</v>
      </c>
      <c r="E17" s="487">
        <v>441.2496236939792</v>
      </c>
      <c r="F17" s="487">
        <v>639.5175150932363</v>
      </c>
      <c r="G17" s="487">
        <v>592.500540259633</v>
      </c>
      <c r="H17" s="487">
        <v>127.18810259743123</v>
      </c>
      <c r="I17" s="487">
        <v>84.55205049197325</v>
      </c>
      <c r="J17" s="487">
        <v>154.9432035095438</v>
      </c>
      <c r="K17" s="487">
        <v>257.136477808755</v>
      </c>
      <c r="L17" s="487">
        <v>114.87082303411107</v>
      </c>
      <c r="M17" s="487">
        <v>132.3112848958299</v>
      </c>
      <c r="N17" s="487">
        <v>191.5861318368439</v>
      </c>
      <c r="O17" s="487">
        <v>92.72955414167906</v>
      </c>
      <c r="P17" s="487">
        <v>1.216345234468255</v>
      </c>
      <c r="Q17" s="487">
        <v>220.63079266862272</v>
      </c>
      <c r="R17" s="487">
        <v>215.78663019881486</v>
      </c>
      <c r="S17" s="487"/>
      <c r="T17" s="487"/>
      <c r="U17" s="525">
        <f t="shared" si="0"/>
        <v>44782.19885206203</v>
      </c>
      <c r="V17" s="462">
        <f t="shared" si="1"/>
        <v>0.01565596806778599</v>
      </c>
      <c r="W17" s="378"/>
      <c r="X17" s="547"/>
      <c r="Y17" s="378"/>
      <c r="AY17" s="458"/>
      <c r="AZ17" s="458"/>
      <c r="BA17" s="458"/>
      <c r="BB17" s="458"/>
      <c r="BC17" s="458"/>
      <c r="BD17" s="458"/>
      <c r="BE17" s="458"/>
      <c r="BF17" s="458"/>
      <c r="BI17" s="458"/>
      <c r="BJ17" s="458"/>
      <c r="BK17" s="458"/>
      <c r="BL17" s="458"/>
      <c r="BM17" s="458"/>
      <c r="BN17" s="458"/>
      <c r="BO17" s="458"/>
      <c r="BP17" s="458"/>
    </row>
    <row r="18" spans="1:68" ht="18.75" customHeight="1">
      <c r="A18" s="459" t="s">
        <v>29</v>
      </c>
      <c r="B18" s="487">
        <v>16971.60562680493</v>
      </c>
      <c r="C18" s="487">
        <v>2594.630758148732</v>
      </c>
      <c r="D18" s="487">
        <v>11882.49953584473</v>
      </c>
      <c r="E18" s="487">
        <v>1729.8771052617044</v>
      </c>
      <c r="F18" s="487">
        <v>2387.8592275355045</v>
      </c>
      <c r="G18" s="487">
        <v>243.78074304064035</v>
      </c>
      <c r="H18" s="487">
        <v>560.8533327828684</v>
      </c>
      <c r="I18" s="487">
        <v>52.4456728257755</v>
      </c>
      <c r="J18" s="487">
        <v>740.8322441093444</v>
      </c>
      <c r="K18" s="487">
        <v>734.7795377543549</v>
      </c>
      <c r="L18" s="487">
        <v>1046.4724618395737</v>
      </c>
      <c r="M18" s="487">
        <v>548.9507881329083</v>
      </c>
      <c r="N18" s="487">
        <v>578.6604265134363</v>
      </c>
      <c r="O18" s="487">
        <v>243.51279897968098</v>
      </c>
      <c r="P18" s="487">
        <v>6.947229878483841</v>
      </c>
      <c r="Q18" s="487">
        <v>363.87450152250887</v>
      </c>
      <c r="R18" s="487">
        <v>21.511737097258376</v>
      </c>
      <c r="S18" s="487">
        <v>547.3328618521781</v>
      </c>
      <c r="T18" s="487">
        <v>737.4947714893316</v>
      </c>
      <c r="U18" s="525">
        <f t="shared" si="0"/>
        <v>41993.92136141394</v>
      </c>
      <c r="V18" s="462">
        <f t="shared" si="1"/>
        <v>0.014681179324117525</v>
      </c>
      <c r="W18" s="385"/>
      <c r="X18" s="547"/>
      <c r="Y18" s="385"/>
      <c r="AY18" s="458"/>
      <c r="AZ18" s="458"/>
      <c r="BA18" s="458"/>
      <c r="BB18" s="458"/>
      <c r="BC18" s="458"/>
      <c r="BD18" s="458"/>
      <c r="BE18" s="458"/>
      <c r="BF18" s="458"/>
      <c r="BI18" s="458"/>
      <c r="BJ18" s="458"/>
      <c r="BK18" s="458"/>
      <c r="BL18" s="458"/>
      <c r="BM18" s="458"/>
      <c r="BN18" s="458"/>
      <c r="BO18" s="458"/>
      <c r="BP18" s="458"/>
    </row>
    <row r="19" spans="1:68" ht="18.75" customHeight="1">
      <c r="A19" s="459" t="s">
        <v>25</v>
      </c>
      <c r="B19" s="487">
        <v>20724.92385985234</v>
      </c>
      <c r="C19" s="487">
        <v>3698.9237474315873</v>
      </c>
      <c r="D19" s="487">
        <v>96.3639007848432</v>
      </c>
      <c r="E19" s="487">
        <v>1421.3310143551446</v>
      </c>
      <c r="F19" s="487">
        <v>1972.9796081158174</v>
      </c>
      <c r="G19" s="487">
        <v>662.3427389052168</v>
      </c>
      <c r="H19" s="487">
        <v>2479.9805994770486</v>
      </c>
      <c r="I19" s="487">
        <v>312.41592873601866</v>
      </c>
      <c r="J19" s="487">
        <v>788.2706769313577</v>
      </c>
      <c r="K19" s="487">
        <v>921.609692529419</v>
      </c>
      <c r="L19" s="487">
        <v>1858.7872527164639</v>
      </c>
      <c r="M19" s="487">
        <v>1256.9478733178235</v>
      </c>
      <c r="N19" s="487">
        <v>987.1338136257614</v>
      </c>
      <c r="O19" s="487">
        <v>534.3356219382506</v>
      </c>
      <c r="P19" s="487">
        <v>27.378108153866066</v>
      </c>
      <c r="Q19" s="487">
        <v>854.3697158743281</v>
      </c>
      <c r="R19" s="487">
        <v>20.00514130989298</v>
      </c>
      <c r="S19" s="487">
        <v>734.7891288169131</v>
      </c>
      <c r="T19" s="487"/>
      <c r="U19" s="525">
        <f t="shared" si="0"/>
        <v>39352.88842287211</v>
      </c>
      <c r="V19" s="462">
        <f t="shared" si="1"/>
        <v>0.013757867641982962</v>
      </c>
      <c r="W19" s="378"/>
      <c r="X19" s="547"/>
      <c r="Y19" s="378"/>
      <c r="AY19" s="458"/>
      <c r="AZ19" s="458"/>
      <c r="BA19" s="458"/>
      <c r="BB19" s="458"/>
      <c r="BC19" s="458"/>
      <c r="BD19" s="458"/>
      <c r="BE19" s="458"/>
      <c r="BF19" s="458"/>
      <c r="BI19" s="458"/>
      <c r="BJ19" s="458"/>
      <c r="BK19" s="458"/>
      <c r="BL19" s="458"/>
      <c r="BM19" s="458"/>
      <c r="BN19" s="458"/>
      <c r="BO19" s="458"/>
      <c r="BP19" s="458"/>
    </row>
    <row r="20" spans="1:69" ht="18.75" customHeight="1">
      <c r="A20" s="459" t="s">
        <v>118</v>
      </c>
      <c r="B20" s="487">
        <v>12073.22329255725</v>
      </c>
      <c r="C20" s="487">
        <v>5312.659967710488</v>
      </c>
      <c r="D20" s="487">
        <v>24.56983432666689</v>
      </c>
      <c r="E20" s="487">
        <v>2755.7511294092974</v>
      </c>
      <c r="F20" s="487">
        <v>1567.5677717933243</v>
      </c>
      <c r="G20" s="487">
        <v>681.6897468594852</v>
      </c>
      <c r="H20" s="487">
        <v>1046.9697481297676</v>
      </c>
      <c r="I20" s="487">
        <v>1225.693537121066</v>
      </c>
      <c r="J20" s="487">
        <v>815.1222706319421</v>
      </c>
      <c r="K20" s="487">
        <v>629.2379155587925</v>
      </c>
      <c r="L20" s="487">
        <v>268.45521895009074</v>
      </c>
      <c r="M20" s="487">
        <v>902.9290402576618</v>
      </c>
      <c r="N20" s="487">
        <v>474.4801222910911</v>
      </c>
      <c r="O20" s="487">
        <v>433.9935322135794</v>
      </c>
      <c r="P20" s="487">
        <v>13.539009215105722</v>
      </c>
      <c r="Q20" s="487">
        <v>422.53308894495996</v>
      </c>
      <c r="R20" s="487">
        <v>30.90257049141735</v>
      </c>
      <c r="S20" s="487">
        <v>238.70627917355705</v>
      </c>
      <c r="T20" s="487"/>
      <c r="U20" s="525">
        <f t="shared" si="0"/>
        <v>28918.02407563554</v>
      </c>
      <c r="V20" s="462">
        <f>+U20/$U$30</f>
        <v>0.01010981312032582</v>
      </c>
      <c r="W20" s="385"/>
      <c r="X20" s="547"/>
      <c r="Y20" s="385"/>
      <c r="AY20" s="458"/>
      <c r="AZ20" s="458"/>
      <c r="BA20" s="458"/>
      <c r="BB20" s="458"/>
      <c r="BC20" s="458"/>
      <c r="BD20" s="458"/>
      <c r="BE20" s="458"/>
      <c r="BF20" s="458"/>
      <c r="BI20" s="458"/>
      <c r="BJ20" s="458"/>
      <c r="BK20" s="458"/>
      <c r="BL20" s="458"/>
      <c r="BM20" s="458"/>
      <c r="BN20" s="458"/>
      <c r="BO20" s="458"/>
      <c r="BP20" s="458"/>
      <c r="BQ20" s="468"/>
    </row>
    <row r="21" spans="1:68" ht="18.75" customHeight="1">
      <c r="A21" s="459" t="s">
        <v>34</v>
      </c>
      <c r="B21" s="487">
        <v>11498.481051065932</v>
      </c>
      <c r="C21" s="487">
        <v>5382.823228485269</v>
      </c>
      <c r="D21" s="487">
        <v>307.42348232832114</v>
      </c>
      <c r="E21" s="487">
        <v>1450.0519062621872</v>
      </c>
      <c r="F21" s="487">
        <v>953.2891484265593</v>
      </c>
      <c r="G21" s="487">
        <v>347.4183996745472</v>
      </c>
      <c r="H21" s="487">
        <v>1122.2744992269286</v>
      </c>
      <c r="I21" s="487">
        <v>239.41736935748375</v>
      </c>
      <c r="J21" s="487">
        <v>329.133193136429</v>
      </c>
      <c r="K21" s="487">
        <v>774.2462278116868</v>
      </c>
      <c r="L21" s="487">
        <v>559.1999383688197</v>
      </c>
      <c r="M21" s="487">
        <v>598.7983753614513</v>
      </c>
      <c r="N21" s="487">
        <v>527.9072879781374</v>
      </c>
      <c r="O21" s="487">
        <v>246.5816826254534</v>
      </c>
      <c r="P21" s="487">
        <v>8.926090507504748</v>
      </c>
      <c r="Q21" s="487">
        <v>355.09264545712887</v>
      </c>
      <c r="R21" s="487">
        <v>9.797982755860664</v>
      </c>
      <c r="S21" s="487">
        <v>603.7048150964821</v>
      </c>
      <c r="T21" s="487"/>
      <c r="U21" s="525">
        <f t="shared" si="0"/>
        <v>25314.567323926185</v>
      </c>
      <c r="V21" s="462">
        <f t="shared" si="1"/>
        <v>0.008850035680080456</v>
      </c>
      <c r="W21" s="378"/>
      <c r="X21" s="547"/>
      <c r="Y21" s="378"/>
      <c r="AY21" s="458"/>
      <c r="AZ21" s="458"/>
      <c r="BA21" s="458"/>
      <c r="BB21" s="458"/>
      <c r="BC21" s="458"/>
      <c r="BD21" s="458"/>
      <c r="BE21" s="458"/>
      <c r="BF21" s="458"/>
      <c r="BI21" s="458"/>
      <c r="BJ21" s="458"/>
      <c r="BK21" s="458"/>
      <c r="BL21" s="458"/>
      <c r="BM21" s="458"/>
      <c r="BN21" s="458"/>
      <c r="BO21" s="458"/>
      <c r="BP21" s="458"/>
    </row>
    <row r="22" spans="1:68" ht="18.75" customHeight="1">
      <c r="A22" s="459" t="s">
        <v>32</v>
      </c>
      <c r="B22" s="487">
        <v>12621.213328632184</v>
      </c>
      <c r="C22" s="487">
        <v>1499.665635974695</v>
      </c>
      <c r="D22" s="487">
        <v>6.953211713634748</v>
      </c>
      <c r="E22" s="487">
        <v>1724.81849319003</v>
      </c>
      <c r="F22" s="487">
        <v>1569.3398429015342</v>
      </c>
      <c r="G22" s="487">
        <v>299.6304542067664</v>
      </c>
      <c r="H22" s="487">
        <v>1355.6660950566702</v>
      </c>
      <c r="I22" s="487">
        <v>1001.7731134992965</v>
      </c>
      <c r="J22" s="487">
        <v>474.30182526946004</v>
      </c>
      <c r="K22" s="487">
        <v>1011.544870195149</v>
      </c>
      <c r="L22" s="487">
        <v>525.3114282964103</v>
      </c>
      <c r="M22" s="487">
        <v>258.94450295927015</v>
      </c>
      <c r="N22" s="487">
        <v>407.7336850449782</v>
      </c>
      <c r="O22" s="487">
        <v>193.73578691946062</v>
      </c>
      <c r="P22" s="487">
        <v>43.220910433040096</v>
      </c>
      <c r="Q22" s="487">
        <v>282.02764082208483</v>
      </c>
      <c r="R22" s="487">
        <v>6.532984934356383</v>
      </c>
      <c r="S22" s="487">
        <v>536.4281937902309</v>
      </c>
      <c r="T22" s="487"/>
      <c r="U22" s="525">
        <f t="shared" si="0"/>
        <v>23818.842003839254</v>
      </c>
      <c r="V22" s="462">
        <f t="shared" si="1"/>
        <v>0.008327126389118257</v>
      </c>
      <c r="W22" s="385"/>
      <c r="X22" s="547"/>
      <c r="Y22" s="385"/>
      <c r="AY22" s="458"/>
      <c r="AZ22" s="458"/>
      <c r="BA22" s="458"/>
      <c r="BB22" s="458"/>
      <c r="BC22" s="458"/>
      <c r="BD22" s="458"/>
      <c r="BE22" s="458"/>
      <c r="BF22" s="458"/>
      <c r="BI22" s="458"/>
      <c r="BJ22" s="458"/>
      <c r="BK22" s="458"/>
      <c r="BL22" s="458"/>
      <c r="BM22" s="458"/>
      <c r="BN22" s="458"/>
      <c r="BO22" s="458"/>
      <c r="BP22" s="458"/>
    </row>
    <row r="23" spans="1:68" ht="18.75" customHeight="1">
      <c r="A23" s="459" t="s">
        <v>10</v>
      </c>
      <c r="B23" s="487">
        <v>3441.573696020595</v>
      </c>
      <c r="C23" s="487">
        <v>115.40651534402656</v>
      </c>
      <c r="D23" s="487">
        <v>15380.307616771346</v>
      </c>
      <c r="E23" s="487">
        <v>419.0461805144519</v>
      </c>
      <c r="F23" s="487">
        <v>476.0901949380712</v>
      </c>
      <c r="G23" s="487">
        <v>68.58069621926325</v>
      </c>
      <c r="H23" s="487">
        <v>128.02936134968508</v>
      </c>
      <c r="I23" s="487">
        <v>16.57025336796975</v>
      </c>
      <c r="J23" s="487">
        <v>164.98352021445987</v>
      </c>
      <c r="K23" s="487">
        <v>364.9367810176264</v>
      </c>
      <c r="L23" s="487">
        <v>1294.9689854853377</v>
      </c>
      <c r="M23" s="487">
        <v>132.96469524669254</v>
      </c>
      <c r="N23" s="487">
        <v>253.7015623891601</v>
      </c>
      <c r="O23" s="487">
        <v>52.55086257985594</v>
      </c>
      <c r="P23" s="487">
        <v>21.63575139893066</v>
      </c>
      <c r="Q23" s="487">
        <v>176.61409665176768</v>
      </c>
      <c r="R23" s="487">
        <v>25.21032661287806</v>
      </c>
      <c r="S23" s="487">
        <v>3.3552006928608407</v>
      </c>
      <c r="T23" s="487"/>
      <c r="U23" s="525">
        <f t="shared" si="0"/>
        <v>22536.52629681498</v>
      </c>
      <c r="V23" s="462">
        <f t="shared" si="1"/>
        <v>0.007878825629517033</v>
      </c>
      <c r="W23" s="378"/>
      <c r="X23" s="547"/>
      <c r="Y23" s="378"/>
      <c r="AY23" s="458"/>
      <c r="AZ23" s="458"/>
      <c r="BA23" s="458"/>
      <c r="BB23" s="458"/>
      <c r="BC23" s="458"/>
      <c r="BD23" s="458"/>
      <c r="BE23" s="458"/>
      <c r="BF23" s="458"/>
      <c r="BI23" s="458"/>
      <c r="BJ23" s="458"/>
      <c r="BL23" s="458"/>
      <c r="BM23" s="458"/>
      <c r="BN23" s="458"/>
      <c r="BO23" s="458"/>
      <c r="BP23" s="458"/>
    </row>
    <row r="24" spans="1:68" ht="18.75" customHeight="1">
      <c r="A24" s="459" t="s">
        <v>39</v>
      </c>
      <c r="B24" s="487">
        <v>11500.540478843031</v>
      </c>
      <c r="C24" s="487">
        <v>487.8441903420982</v>
      </c>
      <c r="D24" s="487">
        <v>1829.0827677102973</v>
      </c>
      <c r="E24" s="487">
        <v>854.9974133094281</v>
      </c>
      <c r="F24" s="487">
        <v>1500.0154544413044</v>
      </c>
      <c r="G24" s="487">
        <v>150.60566645692566</v>
      </c>
      <c r="H24" s="487">
        <v>393.3467748883323</v>
      </c>
      <c r="I24" s="487">
        <v>48.70476964991693</v>
      </c>
      <c r="J24" s="487">
        <v>335.23662672684657</v>
      </c>
      <c r="K24" s="487">
        <v>578.8579992155405</v>
      </c>
      <c r="L24" s="487">
        <v>190.20115095311607</v>
      </c>
      <c r="M24" s="487">
        <v>354.03921992820597</v>
      </c>
      <c r="N24" s="487">
        <v>375.6312906288179</v>
      </c>
      <c r="O24" s="487">
        <v>162.21883493133973</v>
      </c>
      <c r="P24" s="487">
        <v>0.8599837058038525</v>
      </c>
      <c r="Q24" s="487">
        <v>234.29986880152669</v>
      </c>
      <c r="R24" s="487">
        <v>55.20824165065901</v>
      </c>
      <c r="S24" s="487">
        <v>0.04006813338236366</v>
      </c>
      <c r="T24" s="487"/>
      <c r="U24" s="525">
        <f t="shared" si="0"/>
        <v>19051.730800316574</v>
      </c>
      <c r="V24" s="462">
        <f t="shared" si="1"/>
        <v>0.006660532459139776</v>
      </c>
      <c r="W24" s="385"/>
      <c r="X24" s="547"/>
      <c r="Y24" s="385"/>
      <c r="AY24" s="458"/>
      <c r="AZ24" s="458"/>
      <c r="BA24" s="458"/>
      <c r="BB24" s="458"/>
      <c r="BC24" s="458"/>
      <c r="BD24" s="458"/>
      <c r="BE24" s="458"/>
      <c r="BF24" s="458"/>
      <c r="BI24" s="458"/>
      <c r="BJ24" s="458"/>
      <c r="BL24" s="458"/>
      <c r="BM24" s="458"/>
      <c r="BN24" s="458"/>
      <c r="BO24" s="458"/>
      <c r="BP24" s="458"/>
    </row>
    <row r="25" spans="1:58" ht="18.75" customHeight="1">
      <c r="A25" s="459" t="s">
        <v>15</v>
      </c>
      <c r="B25" s="487">
        <v>8534.941381260422</v>
      </c>
      <c r="C25" s="487">
        <v>349.09078042732034</v>
      </c>
      <c r="D25" s="487">
        <v>2088.0046361796185</v>
      </c>
      <c r="E25" s="487">
        <v>777.4759973313959</v>
      </c>
      <c r="F25" s="487">
        <v>1108.3806052502043</v>
      </c>
      <c r="G25" s="487">
        <v>117.73426612506398</v>
      </c>
      <c r="H25" s="487">
        <v>362.48610702915136</v>
      </c>
      <c r="I25" s="487">
        <v>20.199544483623292</v>
      </c>
      <c r="J25" s="487">
        <v>352.2065100462921</v>
      </c>
      <c r="K25" s="487">
        <v>636.6952748493934</v>
      </c>
      <c r="L25" s="487">
        <v>81.0007844127622</v>
      </c>
      <c r="M25" s="487">
        <v>248.7775793442469</v>
      </c>
      <c r="N25" s="487">
        <v>343.7987718709272</v>
      </c>
      <c r="O25" s="487">
        <v>120.51768932742213</v>
      </c>
      <c r="P25" s="487">
        <v>0</v>
      </c>
      <c r="Q25" s="487">
        <v>282.79322754403785</v>
      </c>
      <c r="R25" s="487">
        <v>37.6205135266936</v>
      </c>
      <c r="S25" s="487">
        <v>31.04889781001001</v>
      </c>
      <c r="T25" s="487"/>
      <c r="U25" s="525">
        <f t="shared" si="0"/>
        <v>15492.772566818583</v>
      </c>
      <c r="V25" s="462">
        <f t="shared" si="1"/>
        <v>0.005416311811504851</v>
      </c>
      <c r="W25" s="378"/>
      <c r="X25" s="547"/>
      <c r="Y25" s="378"/>
      <c r="AY25" s="458"/>
      <c r="AZ25" s="458"/>
      <c r="BA25" s="458"/>
      <c r="BB25" s="458"/>
      <c r="BC25" s="458"/>
      <c r="BD25" s="458"/>
      <c r="BE25" s="458"/>
      <c r="BF25" s="458"/>
    </row>
    <row r="26" spans="1:58" ht="18.75" customHeight="1">
      <c r="A26" s="459" t="s">
        <v>33</v>
      </c>
      <c r="B26" s="487">
        <v>5677.873531126205</v>
      </c>
      <c r="C26" s="487">
        <v>1281.936928869096</v>
      </c>
      <c r="D26" s="487"/>
      <c r="E26" s="487">
        <v>605.6645839970504</v>
      </c>
      <c r="F26" s="487">
        <v>82.46483346537174</v>
      </c>
      <c r="G26" s="487">
        <v>67.49167804169178</v>
      </c>
      <c r="H26" s="487">
        <v>246.35266881030358</v>
      </c>
      <c r="I26" s="487">
        <v>908.2576875309392</v>
      </c>
      <c r="J26" s="487">
        <v>412.21594607172597</v>
      </c>
      <c r="K26" s="487">
        <v>397.9582206404002</v>
      </c>
      <c r="L26" s="487">
        <v>661.3733996602949</v>
      </c>
      <c r="M26" s="487">
        <v>513.3233012466409</v>
      </c>
      <c r="N26" s="487">
        <v>158.04534814424144</v>
      </c>
      <c r="O26" s="487">
        <v>160.00072611642736</v>
      </c>
      <c r="P26" s="487">
        <v>2751.8206630593722</v>
      </c>
      <c r="Q26" s="487">
        <v>134.3538336208658</v>
      </c>
      <c r="R26" s="487">
        <v>13.490097570648498</v>
      </c>
      <c r="S26" s="487">
        <v>3.2610484963814974</v>
      </c>
      <c r="T26" s="487"/>
      <c r="U26" s="525">
        <f t="shared" si="0"/>
        <v>14075.884496467655</v>
      </c>
      <c r="V26" s="462">
        <f t="shared" si="1"/>
        <v>0.004920964219075954</v>
      </c>
      <c r="W26" s="385"/>
      <c r="X26" s="547"/>
      <c r="Y26" s="385"/>
      <c r="Z26" s="292"/>
      <c r="AN26" s="361"/>
      <c r="AO26" s="363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</row>
    <row r="27" spans="1:58" ht="18.75" customHeight="1">
      <c r="A27" s="459" t="s">
        <v>38</v>
      </c>
      <c r="B27" s="487">
        <v>5931.0587038814165</v>
      </c>
      <c r="C27" s="487">
        <v>183.33994769529428</v>
      </c>
      <c r="D27" s="487">
        <v>4418.471688141865</v>
      </c>
      <c r="E27" s="487">
        <v>408.3692742408061</v>
      </c>
      <c r="F27" s="487">
        <v>380.3686551260726</v>
      </c>
      <c r="G27" s="487">
        <v>26.00580946927714</v>
      </c>
      <c r="H27" s="487">
        <v>205.28383461950648</v>
      </c>
      <c r="I27" s="487">
        <v>22.467897181453566</v>
      </c>
      <c r="J27" s="487">
        <v>185.34084785918512</v>
      </c>
      <c r="K27" s="487">
        <v>213.2812398918545</v>
      </c>
      <c r="L27" s="487">
        <v>2.6962189616853314</v>
      </c>
      <c r="M27" s="487">
        <v>82.09900288903117</v>
      </c>
      <c r="N27" s="487">
        <v>167.76887191106962</v>
      </c>
      <c r="O27" s="487">
        <v>85.03419388511176</v>
      </c>
      <c r="P27" s="487">
        <v>5.208010167941487</v>
      </c>
      <c r="Q27" s="487">
        <v>133.49522113221263</v>
      </c>
      <c r="R27" s="487">
        <v>6.256534010529926</v>
      </c>
      <c r="S27" s="487">
        <v>74.7348119095415</v>
      </c>
      <c r="T27" s="487">
        <v>265.47468835422274</v>
      </c>
      <c r="U27" s="525">
        <f t="shared" si="0"/>
        <v>12796.755451328081</v>
      </c>
      <c r="V27" s="462">
        <f t="shared" si="1"/>
        <v>0.004473777524393126</v>
      </c>
      <c r="W27" s="378"/>
      <c r="X27" s="547"/>
      <c r="Y27" s="378"/>
      <c r="AM27" s="292"/>
      <c r="AN27" s="326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</row>
    <row r="28" spans="1:69" ht="18.75" customHeight="1">
      <c r="A28" s="459" t="s">
        <v>26</v>
      </c>
      <c r="B28" s="487">
        <v>4222.495651621273</v>
      </c>
      <c r="C28" s="487">
        <v>477.5035988413689</v>
      </c>
      <c r="D28" s="487">
        <v>1.8057378186257145</v>
      </c>
      <c r="E28" s="487">
        <v>628.2322898810481</v>
      </c>
      <c r="F28" s="487">
        <v>355.4151227320614</v>
      </c>
      <c r="G28" s="487">
        <v>89.552797274236</v>
      </c>
      <c r="H28" s="487">
        <v>144.29990025366473</v>
      </c>
      <c r="I28" s="487">
        <v>51.74957155444468</v>
      </c>
      <c r="J28" s="487">
        <v>144.0102795467071</v>
      </c>
      <c r="K28" s="487">
        <v>189.97700523840373</v>
      </c>
      <c r="L28" s="487">
        <v>156.54860411762394</v>
      </c>
      <c r="M28" s="487">
        <v>129.47488264711654</v>
      </c>
      <c r="N28" s="487">
        <v>122.40659369843868</v>
      </c>
      <c r="O28" s="487">
        <v>132.43262634436056</v>
      </c>
      <c r="P28" s="487">
        <v>0.4978021745535549</v>
      </c>
      <c r="Q28" s="487">
        <v>98.52785546982363</v>
      </c>
      <c r="R28" s="487">
        <v>1.0738660970143468</v>
      </c>
      <c r="S28" s="487">
        <v>334.7919683534108</v>
      </c>
      <c r="T28" s="487">
        <v>85.3848673540478</v>
      </c>
      <c r="U28" s="525">
        <f t="shared" si="0"/>
        <v>7366.181021018225</v>
      </c>
      <c r="V28" s="462">
        <f t="shared" si="1"/>
        <v>0.0025752352006556804</v>
      </c>
      <c r="W28" s="385"/>
      <c r="X28" s="547"/>
      <c r="Y28" s="385"/>
      <c r="AM28" s="292"/>
      <c r="AN28" s="326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Q28" s="468"/>
    </row>
    <row r="29" spans="1:58" ht="18.75" customHeight="1">
      <c r="A29" s="459" t="s">
        <v>5</v>
      </c>
      <c r="B29" s="487">
        <v>3509.6149413150742</v>
      </c>
      <c r="C29" s="487">
        <v>278.9558514420898</v>
      </c>
      <c r="D29" s="487">
        <v>5.087792496776445</v>
      </c>
      <c r="E29" s="487">
        <v>538.6438824127898</v>
      </c>
      <c r="F29" s="487">
        <v>353.63068082816596</v>
      </c>
      <c r="G29" s="487">
        <v>29.80768095627419</v>
      </c>
      <c r="H29" s="487">
        <v>451.1659996287355</v>
      </c>
      <c r="I29" s="487">
        <v>11.772417154851567</v>
      </c>
      <c r="J29" s="487">
        <v>150.1595371564808</v>
      </c>
      <c r="K29" s="487">
        <v>280.0985449104634</v>
      </c>
      <c r="L29" s="487">
        <v>18.535310355819128</v>
      </c>
      <c r="M29" s="487">
        <v>175.3447852464979</v>
      </c>
      <c r="N29" s="487">
        <v>90.9969232899324</v>
      </c>
      <c r="O29" s="487">
        <v>82.0458114035207</v>
      </c>
      <c r="P29" s="487">
        <v>0</v>
      </c>
      <c r="Q29" s="487">
        <v>132.36962932533748</v>
      </c>
      <c r="R29" s="487">
        <v>24.476649235702084</v>
      </c>
      <c r="S29" s="487">
        <v>0.02486490134282709</v>
      </c>
      <c r="T29" s="487"/>
      <c r="U29" s="525">
        <f>SUM(B29:T29)</f>
        <v>6132.731302059855</v>
      </c>
      <c r="V29" s="462">
        <f t="shared" si="1"/>
        <v>0.0021440181119855768</v>
      </c>
      <c r="W29" s="378"/>
      <c r="X29" s="547"/>
      <c r="Y29" s="378"/>
      <c r="AM29" s="292"/>
      <c r="AN29" s="326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  <c r="BF29" s="458"/>
    </row>
    <row r="30" spans="1:58" ht="18.75" customHeight="1" thickBot="1">
      <c r="A30" s="469" t="s">
        <v>106</v>
      </c>
      <c r="B30" s="530">
        <f>SUM(B5:B29)</f>
        <v>999500.0536009921</v>
      </c>
      <c r="C30" s="530">
        <f>SUM(C5:C29)</f>
        <v>566191.5595419531</v>
      </c>
      <c r="D30" s="530">
        <f aca="true" t="shared" si="2" ref="D30:S30">SUM(D5:D29)</f>
        <v>546423.1024829339</v>
      </c>
      <c r="E30" s="530">
        <f t="shared" si="2"/>
        <v>189348.31566723</v>
      </c>
      <c r="F30" s="530">
        <f t="shared" si="2"/>
        <v>96237.04810547353</v>
      </c>
      <c r="G30" s="530">
        <f t="shared" si="2"/>
        <v>69027.68120990554</v>
      </c>
      <c r="H30" s="530">
        <f t="shared" si="2"/>
        <v>62444.83991628579</v>
      </c>
      <c r="I30" s="530">
        <f t="shared" si="2"/>
        <v>51517.16800639792</v>
      </c>
      <c r="J30" s="530">
        <f t="shared" si="2"/>
        <v>48582.33885264795</v>
      </c>
      <c r="K30" s="530">
        <f t="shared" si="2"/>
        <v>45059.620516793824</v>
      </c>
      <c r="L30" s="530">
        <f t="shared" si="2"/>
        <v>38069.549798262684</v>
      </c>
      <c r="M30" s="530">
        <f t="shared" si="2"/>
        <v>33555.50523219087</v>
      </c>
      <c r="N30" s="530">
        <f t="shared" si="2"/>
        <v>28592.08426587127</v>
      </c>
      <c r="O30" s="530">
        <f t="shared" si="2"/>
        <v>24114.106976887848</v>
      </c>
      <c r="P30" s="530">
        <f t="shared" si="2"/>
        <v>22584.401203298272</v>
      </c>
      <c r="Q30" s="530">
        <f t="shared" si="2"/>
        <v>21525.564784075166</v>
      </c>
      <c r="R30" s="530">
        <f t="shared" si="2"/>
        <v>9896.539214455008</v>
      </c>
      <c r="S30" s="530">
        <f t="shared" si="2"/>
        <v>6367.583615589822</v>
      </c>
      <c r="T30" s="530">
        <v>500.3499768022448</v>
      </c>
      <c r="U30" s="548">
        <f>SUM(U5:U29)</f>
        <v>2860391.555358797</v>
      </c>
      <c r="V30" s="472">
        <f t="shared" si="1"/>
        <v>1</v>
      </c>
      <c r="W30" s="385"/>
      <c r="X30" s="547"/>
      <c r="Y30" s="385"/>
      <c r="Z30" s="292"/>
      <c r="AB30" s="389"/>
      <c r="AM30" s="292"/>
      <c r="AN30" s="326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</row>
    <row r="31" spans="1:58" ht="18.75" customHeight="1" thickBot="1" thickTop="1">
      <c r="A31" s="473" t="s">
        <v>144</v>
      </c>
      <c r="B31" s="474">
        <f>+B$30/SUM($B30:$T$30)</f>
        <v>0.3495320778347727</v>
      </c>
      <c r="C31" s="474">
        <f>+C$30/SUM($B30:$T$30)</f>
        <v>0.19800110219725242</v>
      </c>
      <c r="D31" s="474">
        <f>+D$30/SUM($B30:$T$30)</f>
        <v>0.19108793611333655</v>
      </c>
      <c r="E31" s="474">
        <f>+E$30/SUM($B30:$T$30)</f>
        <v>0.06621641486784974</v>
      </c>
      <c r="F31" s="474">
        <f>+F$30/SUM($B30:$T$30)</f>
        <v>0.03365476096554533</v>
      </c>
      <c r="G31" s="474">
        <f>+G$30/SUM($B30:$T$30)</f>
        <v>0.024139457276153797</v>
      </c>
      <c r="H31" s="474">
        <f>+H$30/SUM($B30:$T$30)</f>
        <v>0.02183739217157903</v>
      </c>
      <c r="I31" s="474">
        <f>+I$30/SUM($B30:$T$30)</f>
        <v>0.01801590976665203</v>
      </c>
      <c r="J31" s="474">
        <f>+J$30/SUM($B30:$T$30)</f>
        <v>0.016989579724442937</v>
      </c>
      <c r="K31" s="474">
        <f>+K$30/SUM($B30:$T$30)</f>
        <v>0.01575766077144077</v>
      </c>
      <c r="L31" s="474">
        <f>+L$30/SUM($B30:$T$30)</f>
        <v>0.01331318472198219</v>
      </c>
      <c r="M31" s="474">
        <f>+M$30/SUM($B30:$T$30)</f>
        <v>0.011734592133684324</v>
      </c>
      <c r="N31" s="474">
        <f>+N$30/SUM($B30:$T$30)</f>
        <v>0.009998849511884586</v>
      </c>
      <c r="O31" s="474">
        <f>+O$30/SUM($B30:$T$30)</f>
        <v>0.008432869899701257</v>
      </c>
      <c r="P31" s="474">
        <f>+P$30/SUM($B30:$T$30)</f>
        <v>0.00789792121651483</v>
      </c>
      <c r="Q31" s="474">
        <f>+Q$30/SUM($B30:$T$30)</f>
        <v>0.007527638801456624</v>
      </c>
      <c r="R31" s="474">
        <f>+R$30/SUM($B30:$T$30)</f>
        <v>0.003460888173581519</v>
      </c>
      <c r="S31" s="474">
        <f>+S$30/SUM($B30:$S$30)</f>
        <v>0.002227177708891884</v>
      </c>
      <c r="T31" s="474"/>
      <c r="U31" s="475"/>
      <c r="V31" s="476"/>
      <c r="W31" s="378"/>
      <c r="X31" s="549"/>
      <c r="Y31" s="378"/>
      <c r="AM31" s="292"/>
      <c r="AN31" s="326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</row>
    <row r="32" spans="1:58" ht="18.75" customHeight="1">
      <c r="A32" s="477"/>
      <c r="B32" s="478"/>
      <c r="C32" s="478"/>
      <c r="D32" s="478"/>
      <c r="E32" s="477"/>
      <c r="F32" s="477"/>
      <c r="G32" s="478"/>
      <c r="H32" s="478"/>
      <c r="I32" s="478"/>
      <c r="J32" s="478"/>
      <c r="K32" s="478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550"/>
      <c r="Y32" s="385"/>
      <c r="AM32" s="365"/>
      <c r="AN32" s="326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</row>
    <row r="33" spans="1:58" ht="18.75" customHeight="1">
      <c r="A33" s="477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378"/>
      <c r="V33" s="378"/>
      <c r="W33" s="378"/>
      <c r="X33" s="549"/>
      <c r="Y33" s="378"/>
      <c r="AM33" s="292"/>
      <c r="AN33" s="326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</row>
    <row r="34" spans="1:58" ht="18.75" customHeight="1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550"/>
      <c r="Y34" s="385"/>
      <c r="Z34" s="292"/>
      <c r="AN34" s="366"/>
      <c r="AO34" s="366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</row>
    <row r="35" spans="1:58" ht="18.75" customHeight="1">
      <c r="A35" s="477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378"/>
      <c r="M35" s="378"/>
      <c r="N35" s="378"/>
      <c r="O35" s="378"/>
      <c r="P35" s="378"/>
      <c r="Q35" s="378"/>
      <c r="R35" s="378"/>
      <c r="S35" s="551"/>
      <c r="T35" s="551"/>
      <c r="U35" s="552"/>
      <c r="V35" s="553"/>
      <c r="W35" s="378"/>
      <c r="X35" s="549"/>
      <c r="Y35" s="378"/>
      <c r="AN35" s="366"/>
      <c r="AO35" s="366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</row>
    <row r="36" spans="1:58" ht="18.75" customHeight="1">
      <c r="A36" s="477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385"/>
      <c r="M36" s="385"/>
      <c r="N36" s="385"/>
      <c r="O36" s="385"/>
      <c r="P36" s="385"/>
      <c r="Q36" s="385"/>
      <c r="R36" s="385"/>
      <c r="S36" s="554"/>
      <c r="T36" s="554"/>
      <c r="U36" s="555"/>
      <c r="V36" s="556"/>
      <c r="W36" s="385"/>
      <c r="X36" s="550"/>
      <c r="Y36" s="385"/>
      <c r="AN36" s="366"/>
      <c r="AO36" s="366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</row>
    <row r="37" spans="1:58" ht="18.75" customHeight="1">
      <c r="A37" s="477"/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378"/>
      <c r="M37" s="378"/>
      <c r="N37" s="378"/>
      <c r="O37" s="378"/>
      <c r="P37" s="378"/>
      <c r="Q37" s="378"/>
      <c r="R37" s="378"/>
      <c r="S37" s="551"/>
      <c r="T37" s="551"/>
      <c r="U37" s="552"/>
      <c r="V37" s="553"/>
      <c r="W37" s="378"/>
      <c r="X37" s="549"/>
      <c r="Y37" s="378"/>
      <c r="AN37" s="366"/>
      <c r="AO37" s="366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</row>
    <row r="38" spans="24:58" ht="18.75" customHeight="1">
      <c r="X38" s="291"/>
      <c r="AN38" s="366"/>
      <c r="AO38" s="366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</row>
    <row r="39" spans="15:58" ht="18.75" customHeight="1">
      <c r="O39" s="335"/>
      <c r="X39" s="291"/>
      <c r="AN39" s="366"/>
      <c r="AO39" s="366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</row>
    <row r="40" spans="15:58" ht="18.75" customHeight="1">
      <c r="O40" s="335"/>
      <c r="U40" s="492"/>
      <c r="V40" s="492"/>
      <c r="W40" s="492"/>
      <c r="X40" s="492"/>
      <c r="Y40" s="492"/>
      <c r="Z40" s="536"/>
      <c r="AA40" s="492"/>
      <c r="AB40" s="492"/>
      <c r="AN40" s="362"/>
      <c r="AO40" s="362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</row>
    <row r="41" spans="15:58" ht="18.75" customHeight="1">
      <c r="O41" s="335"/>
      <c r="U41" s="492"/>
      <c r="V41" s="492"/>
      <c r="W41" s="492"/>
      <c r="X41" s="492"/>
      <c r="Y41" s="492"/>
      <c r="Z41" s="492"/>
      <c r="AA41" s="492"/>
      <c r="AB41" s="492"/>
      <c r="AN41" s="362"/>
      <c r="AO41" s="362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</row>
    <row r="42" spans="18:58" ht="18.75" customHeight="1">
      <c r="R42" s="292"/>
      <c r="U42" s="492"/>
      <c r="V42" s="492" t="s">
        <v>121</v>
      </c>
      <c r="W42" s="497">
        <v>999500.053600992</v>
      </c>
      <c r="X42" s="497"/>
      <c r="Y42" s="497"/>
      <c r="Z42" s="537"/>
      <c r="AA42" s="537"/>
      <c r="AB42" s="492"/>
      <c r="AN42" s="361"/>
      <c r="AO42" s="361"/>
      <c r="AP42" s="362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</row>
    <row r="43" spans="1:58" ht="18.75" customHeight="1">
      <c r="A43" s="545"/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U43" s="492"/>
      <c r="V43" s="492" t="s">
        <v>124</v>
      </c>
      <c r="W43" s="497">
        <v>566191.5595419534</v>
      </c>
      <c r="X43" s="497"/>
      <c r="Y43" s="497"/>
      <c r="Z43" s="538">
        <f aca="true" t="shared" si="3" ref="Z43:Z54">+W43/$W$54</f>
        <v>0.3042582326842413</v>
      </c>
      <c r="AA43" s="537"/>
      <c r="AB43" s="492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</row>
    <row r="44" spans="21:28" ht="18.75" customHeight="1">
      <c r="U44" s="492"/>
      <c r="V44" s="492" t="s">
        <v>136</v>
      </c>
      <c r="W44" s="497">
        <v>546423.102482934</v>
      </c>
      <c r="X44" s="497"/>
      <c r="Y44" s="497"/>
      <c r="Z44" s="538">
        <f t="shared" si="3"/>
        <v>0.29363512164292266</v>
      </c>
      <c r="AA44" s="537"/>
      <c r="AB44" s="492"/>
    </row>
    <row r="45" spans="21:39" ht="18.75" customHeight="1">
      <c r="U45" s="492"/>
      <c r="V45" s="492" t="s">
        <v>122</v>
      </c>
      <c r="W45" s="497">
        <v>189348.31566723</v>
      </c>
      <c r="X45" s="497"/>
      <c r="Y45" s="497"/>
      <c r="Z45" s="538">
        <f t="shared" si="3"/>
        <v>0.10175140006194391</v>
      </c>
      <c r="AA45" s="537"/>
      <c r="AB45" s="492"/>
      <c r="AM45" s="369"/>
    </row>
    <row r="46" spans="14:28" ht="18.75" customHeight="1">
      <c r="N46" s="358"/>
      <c r="O46" s="362"/>
      <c r="U46" s="492"/>
      <c r="V46" s="492" t="s">
        <v>137</v>
      </c>
      <c r="W46" s="497">
        <v>96237.04810547353</v>
      </c>
      <c r="X46" s="497"/>
      <c r="Y46" s="497"/>
      <c r="Z46" s="538">
        <f t="shared" si="3"/>
        <v>0.05171556107089944</v>
      </c>
      <c r="AA46" s="537"/>
      <c r="AB46" s="492"/>
    </row>
    <row r="47" spans="14:28" ht="18.75" customHeight="1">
      <c r="N47" s="358"/>
      <c r="O47" s="362"/>
      <c r="U47" s="492"/>
      <c r="V47" s="492" t="s">
        <v>126</v>
      </c>
      <c r="W47" s="497">
        <v>69027.68120990554</v>
      </c>
      <c r="X47" s="497"/>
      <c r="Y47" s="497"/>
      <c r="Z47" s="538">
        <f t="shared" si="3"/>
        <v>0.03709387739408866</v>
      </c>
      <c r="AA47" s="537"/>
      <c r="AB47" s="492"/>
    </row>
    <row r="48" spans="14:28" ht="18.75" customHeight="1">
      <c r="N48" s="358"/>
      <c r="O48" s="362"/>
      <c r="U48" s="492"/>
      <c r="V48" s="492" t="s">
        <v>123</v>
      </c>
      <c r="W48" s="497">
        <v>62444.83991628579</v>
      </c>
      <c r="X48" s="497"/>
      <c r="Y48" s="497"/>
      <c r="Z48" s="538">
        <f t="shared" si="3"/>
        <v>0.033556410923097975</v>
      </c>
      <c r="AA48" s="537"/>
      <c r="AB48" s="492"/>
    </row>
    <row r="49" spans="14:28" ht="18.75" customHeight="1">
      <c r="N49" s="358"/>
      <c r="O49" s="362"/>
      <c r="U49" s="492"/>
      <c r="V49" s="492" t="s">
        <v>132</v>
      </c>
      <c r="W49" s="497">
        <v>51517.16800639792</v>
      </c>
      <c r="X49" s="497"/>
      <c r="Y49" s="497"/>
      <c r="Z49" s="538">
        <f t="shared" si="3"/>
        <v>0.027684133093054925</v>
      </c>
      <c r="AA49" s="537"/>
      <c r="AB49" s="492"/>
    </row>
    <row r="50" spans="14:28" ht="18.75" customHeight="1">
      <c r="N50" s="358"/>
      <c r="O50" s="362"/>
      <c r="U50" s="492"/>
      <c r="V50" s="492" t="s">
        <v>128</v>
      </c>
      <c r="W50" s="497">
        <v>48582.33885264795</v>
      </c>
      <c r="X50" s="497" t="s">
        <v>155</v>
      </c>
      <c r="Y50" s="497"/>
      <c r="Z50" s="538">
        <f t="shared" si="3"/>
        <v>0.026107023868267923</v>
      </c>
      <c r="AA50" s="537"/>
      <c r="AB50" s="492"/>
    </row>
    <row r="51" spans="14:28" ht="18.75" customHeight="1">
      <c r="N51" s="358"/>
      <c r="O51" s="362"/>
      <c r="U51" s="492"/>
      <c r="V51" s="492" t="s">
        <v>129</v>
      </c>
      <c r="W51" s="497">
        <v>45059.62051679383</v>
      </c>
      <c r="X51" s="497"/>
      <c r="Y51" s="497"/>
      <c r="Z51" s="538">
        <f t="shared" si="3"/>
        <v>0.024213996610888036</v>
      </c>
      <c r="AA51" s="537"/>
      <c r="AB51" s="492"/>
    </row>
    <row r="52" spans="14:28" ht="18.75" customHeight="1">
      <c r="N52" s="358"/>
      <c r="O52" s="362"/>
      <c r="U52" s="492"/>
      <c r="V52" s="492" t="s">
        <v>135</v>
      </c>
      <c r="W52" s="497">
        <v>38069.54979826268</v>
      </c>
      <c r="X52" s="497" t="s">
        <v>143</v>
      </c>
      <c r="Y52" s="497">
        <v>1354.4923675518562</v>
      </c>
      <c r="Z52" s="538">
        <f t="shared" si="3"/>
        <v>0.020457694477244937</v>
      </c>
      <c r="AA52" s="537"/>
      <c r="AB52" s="492"/>
    </row>
    <row r="53" spans="1:28" ht="18.75" customHeight="1">
      <c r="A53" s="292"/>
      <c r="N53" s="358"/>
      <c r="O53" s="362"/>
      <c r="U53" s="492"/>
      <c r="V53" s="492" t="s">
        <v>142</v>
      </c>
      <c r="W53" s="497">
        <f>+SUM(W55:W61)+Y52</f>
        <v>147990.27765992013</v>
      </c>
      <c r="X53" s="497"/>
      <c r="Y53" s="497"/>
      <c r="Z53" s="538">
        <f t="shared" si="3"/>
        <v>0.07952654817335024</v>
      </c>
      <c r="AA53" s="537"/>
      <c r="AB53" s="492"/>
    </row>
    <row r="54" spans="15:28" ht="18.75" customHeight="1">
      <c r="O54" s="361"/>
      <c r="P54" s="362"/>
      <c r="U54" s="492"/>
      <c r="V54" s="492" t="s">
        <v>35</v>
      </c>
      <c r="W54" s="497">
        <f>SUM(W43:W53)</f>
        <v>1860891.5017578048</v>
      </c>
      <c r="X54" s="497">
        <f>SUM(W42,W54)</f>
        <v>2860391.555358797</v>
      </c>
      <c r="Y54" s="557"/>
      <c r="Z54" s="538">
        <f t="shared" si="3"/>
        <v>1</v>
      </c>
      <c r="AA54" s="537"/>
      <c r="AB54" s="492"/>
    </row>
    <row r="55" spans="15:28" ht="18.75" customHeight="1">
      <c r="O55" s="362"/>
      <c r="U55" s="492"/>
      <c r="V55" s="492" t="s">
        <v>125</v>
      </c>
      <c r="W55" s="497">
        <v>33555.50523219088</v>
      </c>
      <c r="X55" s="497"/>
      <c r="Y55" s="497"/>
      <c r="Z55" s="537"/>
      <c r="AA55" s="537"/>
      <c r="AB55" s="492"/>
    </row>
    <row r="56" spans="16:28" ht="2.25" customHeight="1">
      <c r="P56" s="362"/>
      <c r="U56" s="492"/>
      <c r="V56" s="492" t="s">
        <v>127</v>
      </c>
      <c r="W56" s="497">
        <v>28592.084265871268</v>
      </c>
      <c r="X56" s="497"/>
      <c r="Y56" s="497"/>
      <c r="Z56" s="537"/>
      <c r="AA56" s="537"/>
      <c r="AB56" s="492"/>
    </row>
    <row r="57" spans="15:28" ht="18.75" customHeight="1">
      <c r="O57" s="362"/>
      <c r="P57" s="362"/>
      <c r="U57" s="492"/>
      <c r="V57" s="492" t="s">
        <v>134</v>
      </c>
      <c r="W57" s="497">
        <v>24114.10697688785</v>
      </c>
      <c r="X57" s="497"/>
      <c r="Y57" s="497"/>
      <c r="Z57" s="537"/>
      <c r="AA57" s="537"/>
      <c r="AB57" s="492"/>
    </row>
    <row r="58" spans="15:28" ht="18.75" customHeight="1">
      <c r="O58" s="362"/>
      <c r="P58" s="362"/>
      <c r="U58" s="492"/>
      <c r="V58" s="492" t="s">
        <v>138</v>
      </c>
      <c r="W58" s="497">
        <v>22584.401203298265</v>
      </c>
      <c r="X58" s="497"/>
      <c r="Y58" s="497"/>
      <c r="Z58" s="537"/>
      <c r="AA58" s="537"/>
      <c r="AB58" s="492"/>
    </row>
    <row r="59" spans="15:28" ht="2.25" customHeight="1">
      <c r="O59" s="362"/>
      <c r="P59" s="362"/>
      <c r="U59" s="492"/>
      <c r="V59" s="492" t="s">
        <v>130</v>
      </c>
      <c r="W59" s="497">
        <v>21525.56478407517</v>
      </c>
      <c r="X59" s="497"/>
      <c r="Y59" s="497"/>
      <c r="Z59" s="537"/>
      <c r="AA59" s="537"/>
      <c r="AB59" s="492"/>
    </row>
    <row r="60" spans="15:28" ht="12.75">
      <c r="O60" s="362"/>
      <c r="P60" s="362"/>
      <c r="U60" s="492"/>
      <c r="V60" s="492" t="s">
        <v>133</v>
      </c>
      <c r="W60" s="497">
        <v>9896.539214455011</v>
      </c>
      <c r="X60" s="497"/>
      <c r="Y60" s="497"/>
      <c r="Z60" s="537"/>
      <c r="AA60" s="537"/>
      <c r="AB60" s="492"/>
    </row>
    <row r="61" spans="15:58" ht="12.75">
      <c r="O61" s="362"/>
      <c r="P61" s="362"/>
      <c r="U61" s="492"/>
      <c r="V61" s="492" t="s">
        <v>131</v>
      </c>
      <c r="W61" s="497">
        <v>6367.583615589821</v>
      </c>
      <c r="X61" s="497"/>
      <c r="Y61" s="497"/>
      <c r="Z61" s="537"/>
      <c r="AA61" s="537"/>
      <c r="AB61" s="492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</row>
    <row r="62" spans="15:28" ht="12.75">
      <c r="O62" s="362"/>
      <c r="P62" s="362"/>
      <c r="U62" s="492"/>
      <c r="V62" s="492"/>
      <c r="W62" s="492"/>
      <c r="X62" s="537"/>
      <c r="Y62" s="537"/>
      <c r="Z62" s="492"/>
      <c r="AA62" s="492"/>
      <c r="AB62" s="492"/>
    </row>
    <row r="63" spans="15:28" ht="12.75">
      <c r="O63" s="362"/>
      <c r="P63" s="362"/>
      <c r="U63" s="492"/>
      <c r="V63" s="492"/>
      <c r="W63" s="492"/>
      <c r="X63" s="537"/>
      <c r="Y63" s="537"/>
      <c r="Z63" s="492"/>
      <c r="AA63" s="492"/>
      <c r="AB63" s="492"/>
    </row>
    <row r="64" spans="15:25" ht="12.75">
      <c r="O64" s="361"/>
      <c r="S64" s="458"/>
      <c r="T64" s="458"/>
      <c r="U64" s="458"/>
      <c r="V64" s="458"/>
      <c r="W64" s="458"/>
      <c r="X64" s="458"/>
      <c r="Y64" s="458"/>
    </row>
    <row r="68" spans="1:9" ht="15.75">
      <c r="A68" s="484"/>
      <c r="B68" s="358"/>
      <c r="C68" s="358"/>
      <c r="D68" s="358"/>
      <c r="E68" s="358"/>
      <c r="F68" s="358"/>
      <c r="G68" s="358"/>
      <c r="H68" s="358"/>
      <c r="I68" s="358"/>
    </row>
    <row r="69" spans="1:9" ht="12.75">
      <c r="A69" s="358"/>
      <c r="B69" s="358"/>
      <c r="C69" s="358"/>
      <c r="D69" s="358"/>
      <c r="E69" s="358"/>
      <c r="F69" s="358"/>
      <c r="G69" s="358"/>
      <c r="H69" s="358"/>
      <c r="I69" s="358"/>
    </row>
    <row r="70" spans="1:30" ht="12.75">
      <c r="A70" s="358"/>
      <c r="B70" s="358"/>
      <c r="C70" s="358"/>
      <c r="D70" s="358"/>
      <c r="E70" s="358"/>
      <c r="F70" s="358"/>
      <c r="G70" s="358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558"/>
      <c r="Y70" s="485"/>
      <c r="Z70" s="485"/>
      <c r="AA70" s="485"/>
      <c r="AB70" s="485"/>
      <c r="AC70" s="486"/>
      <c r="AD70" s="486"/>
    </row>
    <row r="71" spans="1:30" ht="12.75">
      <c r="A71" s="358"/>
      <c r="B71" s="358"/>
      <c r="C71" s="358"/>
      <c r="D71" s="358"/>
      <c r="E71" s="358"/>
      <c r="F71" s="358"/>
      <c r="G71" s="358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559"/>
      <c r="Y71" s="487"/>
      <c r="Z71" s="487"/>
      <c r="AA71" s="487"/>
      <c r="AB71" s="487"/>
      <c r="AC71" s="487"/>
      <c r="AD71" s="488"/>
    </row>
    <row r="72" spans="1:30" ht="12.75">
      <c r="A72" s="358"/>
      <c r="B72" s="358"/>
      <c r="C72" s="358"/>
      <c r="D72" s="358"/>
      <c r="E72" s="358"/>
      <c r="F72" s="358"/>
      <c r="G72" s="358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559"/>
      <c r="Y72" s="487"/>
      <c r="Z72" s="487"/>
      <c r="AA72" s="487"/>
      <c r="AB72" s="487"/>
      <c r="AC72" s="487"/>
      <c r="AD72" s="488"/>
    </row>
    <row r="73" spans="1:30" ht="12.75">
      <c r="A73" s="358"/>
      <c r="B73" s="460"/>
      <c r="C73" s="460"/>
      <c r="D73" s="460"/>
      <c r="E73" s="460"/>
      <c r="F73" s="460"/>
      <c r="G73" s="460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559"/>
      <c r="Y73" s="487"/>
      <c r="Z73" s="487"/>
      <c r="AA73" s="487"/>
      <c r="AB73" s="487"/>
      <c r="AC73" s="487"/>
      <c r="AD73" s="488"/>
    </row>
    <row r="74" spans="1:30" ht="12.75">
      <c r="A74" s="358"/>
      <c r="B74" s="460"/>
      <c r="C74" s="460"/>
      <c r="D74" s="460"/>
      <c r="E74" s="460"/>
      <c r="F74" s="460"/>
      <c r="G74" s="460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559"/>
      <c r="Y74" s="487"/>
      <c r="Z74" s="487"/>
      <c r="AA74" s="487"/>
      <c r="AB74" s="487"/>
      <c r="AC74" s="487"/>
      <c r="AD74" s="488"/>
    </row>
    <row r="75" spans="1:30" ht="12.75">
      <c r="A75" s="358"/>
      <c r="B75" s="460"/>
      <c r="C75" s="460"/>
      <c r="D75" s="460"/>
      <c r="E75" s="460"/>
      <c r="F75" s="460"/>
      <c r="G75" s="460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559"/>
      <c r="Y75" s="487"/>
      <c r="Z75" s="487"/>
      <c r="AA75" s="487"/>
      <c r="AB75" s="487"/>
      <c r="AC75" s="487"/>
      <c r="AD75" s="488"/>
    </row>
    <row r="76" spans="1:30" ht="12.75">
      <c r="A76" s="358"/>
      <c r="B76" s="460"/>
      <c r="C76" s="460"/>
      <c r="D76" s="460"/>
      <c r="E76" s="460"/>
      <c r="F76" s="460"/>
      <c r="G76" s="460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559"/>
      <c r="Y76" s="487"/>
      <c r="Z76" s="487"/>
      <c r="AA76" s="487"/>
      <c r="AB76" s="487"/>
      <c r="AC76" s="487"/>
      <c r="AD76" s="488"/>
    </row>
    <row r="77" spans="1:30" ht="12.75">
      <c r="A77" s="358"/>
      <c r="B77" s="460"/>
      <c r="C77" s="460"/>
      <c r="D77" s="460"/>
      <c r="E77" s="460"/>
      <c r="F77" s="460"/>
      <c r="G77" s="460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559"/>
      <c r="Y77" s="487"/>
      <c r="Z77" s="487"/>
      <c r="AA77" s="487"/>
      <c r="AB77" s="487"/>
      <c r="AC77" s="487"/>
      <c r="AD77" s="488"/>
    </row>
    <row r="78" spans="1:30" ht="12.75">
      <c r="A78" s="358"/>
      <c r="B78" s="460"/>
      <c r="C78" s="460"/>
      <c r="D78" s="460"/>
      <c r="E78" s="460"/>
      <c r="F78" s="460"/>
      <c r="G78" s="460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559"/>
      <c r="Y78" s="487"/>
      <c r="Z78" s="487"/>
      <c r="AA78" s="487"/>
      <c r="AB78" s="487"/>
      <c r="AC78" s="487"/>
      <c r="AD78" s="488"/>
    </row>
    <row r="79" spans="1:30" ht="12.75">
      <c r="A79" s="358"/>
      <c r="B79" s="460"/>
      <c r="C79" s="460"/>
      <c r="D79" s="460"/>
      <c r="E79" s="460"/>
      <c r="F79" s="460"/>
      <c r="G79" s="460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487"/>
      <c r="U79" s="487"/>
      <c r="V79" s="487"/>
      <c r="W79" s="487"/>
      <c r="X79" s="559"/>
      <c r="Y79" s="487"/>
      <c r="Z79" s="487"/>
      <c r="AA79" s="487"/>
      <c r="AB79" s="487"/>
      <c r="AC79" s="487"/>
      <c r="AD79" s="488"/>
    </row>
    <row r="80" spans="1:30" ht="12.75">
      <c r="A80" s="358"/>
      <c r="B80" s="460"/>
      <c r="C80" s="460"/>
      <c r="D80" s="460"/>
      <c r="E80" s="460"/>
      <c r="F80" s="460"/>
      <c r="G80" s="460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559"/>
      <c r="Y80" s="487"/>
      <c r="Z80" s="487"/>
      <c r="AA80" s="487"/>
      <c r="AB80" s="487"/>
      <c r="AC80" s="487"/>
      <c r="AD80" s="488"/>
    </row>
    <row r="81" spans="1:30" ht="12.75">
      <c r="A81" s="358"/>
      <c r="B81" s="460"/>
      <c r="C81" s="460"/>
      <c r="D81" s="460"/>
      <c r="E81" s="460"/>
      <c r="F81" s="460"/>
      <c r="G81" s="460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7"/>
      <c r="W81" s="487"/>
      <c r="X81" s="559"/>
      <c r="Y81" s="487"/>
      <c r="Z81" s="487"/>
      <c r="AA81" s="487"/>
      <c r="AB81" s="487"/>
      <c r="AC81" s="487"/>
      <c r="AD81" s="488"/>
    </row>
    <row r="82" spans="1:30" ht="12.75">
      <c r="A82" s="358"/>
      <c r="B82" s="460"/>
      <c r="C82" s="460"/>
      <c r="D82" s="460"/>
      <c r="E82" s="460"/>
      <c r="F82" s="460"/>
      <c r="G82" s="460"/>
      <c r="H82" s="487"/>
      <c r="I82" s="487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487"/>
      <c r="X82" s="559"/>
      <c r="Y82" s="487"/>
      <c r="Z82" s="487"/>
      <c r="AA82" s="487"/>
      <c r="AB82" s="487"/>
      <c r="AC82" s="487"/>
      <c r="AD82" s="488"/>
    </row>
    <row r="83" spans="1:30" ht="12.75">
      <c r="A83" s="358"/>
      <c r="B83" s="460"/>
      <c r="C83" s="460"/>
      <c r="D83" s="460"/>
      <c r="E83" s="460"/>
      <c r="F83" s="460"/>
      <c r="G83" s="460"/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559"/>
      <c r="Y83" s="487"/>
      <c r="Z83" s="487"/>
      <c r="AA83" s="487"/>
      <c r="AB83" s="487"/>
      <c r="AC83" s="487"/>
      <c r="AD83" s="488"/>
    </row>
    <row r="84" spans="1:30" ht="12.75">
      <c r="A84" s="358"/>
      <c r="B84" s="460"/>
      <c r="C84" s="460"/>
      <c r="D84" s="460"/>
      <c r="E84" s="460"/>
      <c r="F84" s="460"/>
      <c r="G84" s="460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559"/>
      <c r="Y84" s="487"/>
      <c r="Z84" s="487"/>
      <c r="AA84" s="487"/>
      <c r="AB84" s="487"/>
      <c r="AC84" s="487"/>
      <c r="AD84" s="488"/>
    </row>
    <row r="85" spans="1:30" ht="12.75">
      <c r="A85" s="358"/>
      <c r="B85" s="460"/>
      <c r="C85" s="460"/>
      <c r="D85" s="460"/>
      <c r="E85" s="460"/>
      <c r="F85" s="460"/>
      <c r="G85" s="460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559"/>
      <c r="Y85" s="487"/>
      <c r="Z85" s="487"/>
      <c r="AA85" s="487"/>
      <c r="AB85" s="487"/>
      <c r="AC85" s="487"/>
      <c r="AD85" s="488"/>
    </row>
    <row r="86" spans="1:30" ht="12.75">
      <c r="A86" s="358"/>
      <c r="B86" s="460"/>
      <c r="C86" s="460"/>
      <c r="D86" s="460"/>
      <c r="E86" s="460"/>
      <c r="F86" s="460"/>
      <c r="G86" s="460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559"/>
      <c r="Y86" s="487"/>
      <c r="Z86" s="487"/>
      <c r="AA86" s="487"/>
      <c r="AB86" s="487"/>
      <c r="AC86" s="487"/>
      <c r="AD86" s="488"/>
    </row>
    <row r="87" spans="1:30" ht="12.75">
      <c r="A87" s="358"/>
      <c r="B87" s="460"/>
      <c r="C87" s="460"/>
      <c r="D87" s="460"/>
      <c r="E87" s="460"/>
      <c r="F87" s="460"/>
      <c r="G87" s="460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559"/>
      <c r="Y87" s="487"/>
      <c r="Z87" s="487"/>
      <c r="AA87" s="487"/>
      <c r="AB87" s="487"/>
      <c r="AC87" s="487"/>
      <c r="AD87" s="488"/>
    </row>
    <row r="88" spans="1:30" ht="12.75">
      <c r="A88" s="358"/>
      <c r="B88" s="460"/>
      <c r="C88" s="460"/>
      <c r="D88" s="460"/>
      <c r="E88" s="460"/>
      <c r="F88" s="460"/>
      <c r="G88" s="460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559"/>
      <c r="Y88" s="487"/>
      <c r="Z88" s="487"/>
      <c r="AA88" s="487"/>
      <c r="AB88" s="487"/>
      <c r="AC88" s="487"/>
      <c r="AD88" s="488"/>
    </row>
    <row r="89" spans="1:30" ht="12.75">
      <c r="A89" s="358"/>
      <c r="B89" s="460"/>
      <c r="C89" s="460"/>
      <c r="D89" s="460"/>
      <c r="E89" s="460"/>
      <c r="F89" s="460"/>
      <c r="G89" s="460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559"/>
      <c r="Y89" s="487"/>
      <c r="Z89" s="487"/>
      <c r="AA89" s="487"/>
      <c r="AB89" s="487"/>
      <c r="AC89" s="487"/>
      <c r="AD89" s="488"/>
    </row>
    <row r="90" spans="1:30" ht="12.75">
      <c r="A90" s="358"/>
      <c r="B90" s="460"/>
      <c r="C90" s="460"/>
      <c r="D90" s="460"/>
      <c r="E90" s="460"/>
      <c r="F90" s="460"/>
      <c r="G90" s="460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559"/>
      <c r="Y90" s="487"/>
      <c r="Z90" s="487"/>
      <c r="AA90" s="487"/>
      <c r="AB90" s="487"/>
      <c r="AC90" s="487"/>
      <c r="AD90" s="488"/>
    </row>
    <row r="91" spans="1:30" ht="12.75">
      <c r="A91" s="358"/>
      <c r="B91" s="460"/>
      <c r="C91" s="460"/>
      <c r="D91" s="460"/>
      <c r="E91" s="460"/>
      <c r="F91" s="460"/>
      <c r="G91" s="460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559"/>
      <c r="Y91" s="487"/>
      <c r="Z91" s="487"/>
      <c r="AA91" s="487"/>
      <c r="AB91" s="487"/>
      <c r="AC91" s="487"/>
      <c r="AD91" s="488"/>
    </row>
    <row r="92" spans="1:30" ht="12.75">
      <c r="A92" s="358"/>
      <c r="B92" s="460"/>
      <c r="C92" s="460"/>
      <c r="D92" s="460"/>
      <c r="E92" s="460"/>
      <c r="F92" s="460"/>
      <c r="G92" s="460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559"/>
      <c r="Y92" s="487"/>
      <c r="Z92" s="487"/>
      <c r="AA92" s="487"/>
      <c r="AB92" s="487"/>
      <c r="AC92" s="487"/>
      <c r="AD92" s="488"/>
    </row>
    <row r="93" spans="1:30" ht="12.75">
      <c r="A93" s="358"/>
      <c r="B93" s="460"/>
      <c r="C93" s="460"/>
      <c r="D93" s="460"/>
      <c r="E93" s="460"/>
      <c r="F93" s="460"/>
      <c r="G93" s="460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559"/>
      <c r="Y93" s="487"/>
      <c r="Z93" s="487"/>
      <c r="AA93" s="487"/>
      <c r="AB93" s="487"/>
      <c r="AC93" s="487"/>
      <c r="AD93" s="488"/>
    </row>
    <row r="94" spans="1:30" ht="12.75">
      <c r="A94" s="358"/>
      <c r="B94" s="460"/>
      <c r="C94" s="460"/>
      <c r="D94" s="460"/>
      <c r="E94" s="460"/>
      <c r="F94" s="460"/>
      <c r="G94" s="460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559"/>
      <c r="Y94" s="487"/>
      <c r="Z94" s="487"/>
      <c r="AA94" s="487"/>
      <c r="AB94" s="487"/>
      <c r="AC94" s="487"/>
      <c r="AD94" s="488"/>
    </row>
    <row r="95" spans="1:30" ht="12.75">
      <c r="A95" s="358"/>
      <c r="B95" s="460"/>
      <c r="C95" s="460"/>
      <c r="D95" s="460"/>
      <c r="E95" s="460"/>
      <c r="F95" s="460"/>
      <c r="G95" s="460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559"/>
      <c r="Y95" s="487"/>
      <c r="Z95" s="487"/>
      <c r="AA95" s="487"/>
      <c r="AB95" s="487"/>
      <c r="AC95" s="489"/>
      <c r="AD95" s="490"/>
    </row>
    <row r="96" spans="1:28" ht="12.75">
      <c r="A96" s="358"/>
      <c r="B96" s="460"/>
      <c r="C96" s="460"/>
      <c r="D96" s="460"/>
      <c r="E96" s="460"/>
      <c r="F96" s="460"/>
      <c r="G96" s="460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559"/>
      <c r="Y96" s="487"/>
      <c r="Z96" s="487"/>
      <c r="AA96" s="487"/>
      <c r="AB96" s="487"/>
    </row>
    <row r="97" spans="1:28" ht="12.75">
      <c r="A97" s="358"/>
      <c r="B97" s="460"/>
      <c r="C97" s="460"/>
      <c r="D97" s="460"/>
      <c r="E97" s="460"/>
      <c r="F97" s="460"/>
      <c r="G97" s="460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559"/>
      <c r="Y97" s="487"/>
      <c r="Z97" s="487"/>
      <c r="AA97" s="487"/>
      <c r="AB97" s="487"/>
    </row>
    <row r="98" spans="1:9" ht="12.75">
      <c r="A98" s="358"/>
      <c r="B98" s="358"/>
      <c r="C98" s="358"/>
      <c r="D98" s="358"/>
      <c r="E98" s="358"/>
      <c r="F98" s="358"/>
      <c r="G98" s="358"/>
      <c r="H98" s="358"/>
      <c r="I98" s="358"/>
    </row>
    <row r="99" spans="1:9" ht="12.75">
      <c r="A99" s="358"/>
      <c r="B99" s="358"/>
      <c r="C99" s="358"/>
      <c r="D99" s="358"/>
      <c r="E99" s="358"/>
      <c r="F99" s="358"/>
      <c r="G99" s="358"/>
      <c r="H99" s="358"/>
      <c r="I99" s="358"/>
    </row>
    <row r="100" spans="1:9" ht="12.75">
      <c r="A100" s="358"/>
      <c r="B100" s="358"/>
      <c r="C100" s="358"/>
      <c r="D100" s="358"/>
      <c r="E100" s="358"/>
      <c r="F100" s="358"/>
      <c r="G100" s="358"/>
      <c r="H100" s="358"/>
      <c r="I100" s="358"/>
    </row>
    <row r="101" spans="1:9" ht="12.75">
      <c r="A101" s="358"/>
      <c r="B101" s="358"/>
      <c r="C101" s="358"/>
      <c r="D101" s="358"/>
      <c r="E101" s="358"/>
      <c r="F101" s="358"/>
      <c r="G101" s="358"/>
      <c r="H101" s="358"/>
      <c r="I101" s="358"/>
    </row>
    <row r="102" spans="1:9" ht="12.75">
      <c r="A102" s="358"/>
      <c r="B102" s="358"/>
      <c r="C102" s="358"/>
      <c r="D102" s="358"/>
      <c r="E102" s="358"/>
      <c r="F102" s="358"/>
      <c r="G102" s="358"/>
      <c r="H102" s="358"/>
      <c r="I102" s="358"/>
    </row>
    <row r="103" spans="1:9" ht="12.75">
      <c r="A103" s="358"/>
      <c r="B103" s="358"/>
      <c r="C103" s="358"/>
      <c r="D103" s="358"/>
      <c r="E103" s="358"/>
      <c r="F103" s="358"/>
      <c r="G103" s="358"/>
      <c r="H103" s="358"/>
      <c r="I103" s="358"/>
    </row>
    <row r="104" spans="1:9" ht="12.75">
      <c r="A104" s="358"/>
      <c r="B104" s="358"/>
      <c r="C104" s="358"/>
      <c r="D104" s="358"/>
      <c r="E104" s="358"/>
      <c r="F104" s="358"/>
      <c r="G104" s="358"/>
      <c r="H104" s="358"/>
      <c r="I104" s="358"/>
    </row>
    <row r="105" spans="1:9" ht="12.75">
      <c r="A105" s="358"/>
      <c r="B105" s="358"/>
      <c r="C105" s="358"/>
      <c r="D105" s="358"/>
      <c r="E105" s="358"/>
      <c r="F105" s="358"/>
      <c r="G105" s="358"/>
      <c r="H105" s="358"/>
      <c r="I105" s="358"/>
    </row>
    <row r="106" spans="1:9" ht="12.75">
      <c r="A106" s="358"/>
      <c r="B106" s="358"/>
      <c r="C106" s="358"/>
      <c r="D106" s="358"/>
      <c r="E106" s="358"/>
      <c r="F106" s="358"/>
      <c r="G106" s="358"/>
      <c r="H106" s="358"/>
      <c r="I106" s="358"/>
    </row>
    <row r="107" spans="1:9" ht="12.75">
      <c r="A107" s="358"/>
      <c r="B107" s="358"/>
      <c r="C107" s="358"/>
      <c r="D107" s="358"/>
      <c r="E107" s="358"/>
      <c r="F107" s="358"/>
      <c r="G107" s="358"/>
      <c r="H107" s="358"/>
      <c r="I107" s="358"/>
    </row>
    <row r="108" spans="1:9" ht="12.75">
      <c r="A108" s="358"/>
      <c r="B108" s="358"/>
      <c r="C108" s="358"/>
      <c r="D108" s="358"/>
      <c r="E108" s="358"/>
      <c r="F108" s="358"/>
      <c r="G108" s="358"/>
      <c r="H108" s="358"/>
      <c r="I108" s="358"/>
    </row>
  </sheetData>
  <sheetProtection/>
  <printOptions horizontalCentered="1"/>
  <pageMargins left="0.35433070866141736" right="0.2362204724409449" top="1.062992125984252" bottom="0.9055118110236221" header="0.35433070866141736" footer="0.31496062992125984"/>
  <pageSetup horizontalDpi="600" verticalDpi="600" orientation="landscape" paperSize="9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47"/>
  <sheetViews>
    <sheetView view="pageBreakPreview" zoomScaleNormal="85" zoomScaleSheetLayoutView="100" zoomScalePageLayoutView="0" workbookViewId="0" topLeftCell="A1">
      <selection activeCell="H4" sqref="H4"/>
    </sheetView>
  </sheetViews>
  <sheetFormatPr defaultColWidth="11.421875" defaultRowHeight="12.75"/>
  <cols>
    <col min="1" max="1" width="13.140625" style="291" customWidth="1"/>
    <col min="2" max="2" width="22.140625" style="291" customWidth="1"/>
    <col min="3" max="5" width="20.00390625" style="291" customWidth="1"/>
    <col min="6" max="6" width="29.140625" style="291" customWidth="1"/>
    <col min="7" max="8" width="11.421875" style="291" customWidth="1"/>
    <col min="9" max="9" width="13.8515625" style="291" bestFit="1" customWidth="1"/>
    <col min="10" max="10" width="15.140625" style="291" customWidth="1"/>
    <col min="11" max="11" width="13.28125" style="291" bestFit="1" customWidth="1"/>
    <col min="12" max="12" width="13.8515625" style="291" bestFit="1" customWidth="1"/>
    <col min="13" max="16384" width="11.421875" style="291" customWidth="1"/>
  </cols>
  <sheetData>
    <row r="1" spans="1:5" ht="18">
      <c r="A1" s="560" t="s">
        <v>156</v>
      </c>
      <c r="B1" s="560"/>
      <c r="C1" s="560"/>
      <c r="D1" s="560"/>
      <c r="E1" s="560"/>
    </row>
    <row r="3" ht="15.75">
      <c r="A3" s="405" t="s">
        <v>157</v>
      </c>
    </row>
    <row r="4" ht="15.75">
      <c r="A4" s="405"/>
    </row>
    <row r="5" ht="13.5" thickBot="1"/>
    <row r="6" spans="2:6" ht="30.75" thickBot="1">
      <c r="B6" s="561" t="s">
        <v>117</v>
      </c>
      <c r="C6" s="562" t="s">
        <v>113</v>
      </c>
      <c r="D6" s="563" t="s">
        <v>114</v>
      </c>
      <c r="E6" s="564" t="s">
        <v>115</v>
      </c>
      <c r="F6" s="565" t="s">
        <v>158</v>
      </c>
    </row>
    <row r="7" spans="2:6" ht="16.5" customHeight="1">
      <c r="B7" s="566" t="s">
        <v>5</v>
      </c>
      <c r="C7" s="567">
        <v>12.232698140527086</v>
      </c>
      <c r="D7" s="567">
        <v>12.542196416695091</v>
      </c>
      <c r="E7" s="568">
        <v>15.020946630959683</v>
      </c>
      <c r="F7" s="569">
        <v>13.829979945767587</v>
      </c>
    </row>
    <row r="8" spans="2:31" ht="16.5" customHeight="1">
      <c r="B8" s="566" t="s">
        <v>8</v>
      </c>
      <c r="C8" s="511">
        <v>5.410010168685344</v>
      </c>
      <c r="D8" s="511">
        <v>10.78362642212501</v>
      </c>
      <c r="E8" s="512">
        <v>13.807296862349078</v>
      </c>
      <c r="F8" s="569">
        <v>6.830072562896518</v>
      </c>
      <c r="AB8" s="570"/>
      <c r="AC8" s="570"/>
      <c r="AD8" s="570"/>
      <c r="AE8" s="570"/>
    </row>
    <row r="9" spans="2:31" ht="16.5" customHeight="1">
      <c r="B9" s="566" t="s">
        <v>38</v>
      </c>
      <c r="C9" s="511">
        <v>7.8476002582258</v>
      </c>
      <c r="D9" s="511">
        <v>13.782427721381598</v>
      </c>
      <c r="E9" s="512">
        <v>16.816044864697655</v>
      </c>
      <c r="F9" s="569">
        <v>11.578464890093496</v>
      </c>
      <c r="AB9" s="570"/>
      <c r="AC9" s="570"/>
      <c r="AD9" s="570"/>
      <c r="AE9" s="570"/>
    </row>
    <row r="10" spans="2:31" ht="16.5" customHeight="1">
      <c r="B10" s="566" t="s">
        <v>14</v>
      </c>
      <c r="C10" s="511">
        <v>5.550017389626528</v>
      </c>
      <c r="D10" s="511">
        <v>10.317442452170754</v>
      </c>
      <c r="E10" s="512">
        <v>13.557094127783564</v>
      </c>
      <c r="F10" s="569">
        <v>7.232892874308497</v>
      </c>
      <c r="AB10" s="570"/>
      <c r="AC10" s="570"/>
      <c r="AD10" s="570"/>
      <c r="AE10" s="570"/>
    </row>
    <row r="11" spans="2:31" ht="16.5" customHeight="1">
      <c r="B11" s="566" t="s">
        <v>15</v>
      </c>
      <c r="C11" s="511">
        <v>9.800700334879961</v>
      </c>
      <c r="D11" s="511">
        <v>13.523242668451696</v>
      </c>
      <c r="E11" s="512">
        <v>16.02892973822229</v>
      </c>
      <c r="F11" s="569">
        <v>13.869310742479236</v>
      </c>
      <c r="AB11" s="570"/>
      <c r="AC11" s="570"/>
      <c r="AD11" s="570"/>
      <c r="AE11" s="570"/>
    </row>
    <row r="12" spans="2:31" ht="16.5" customHeight="1">
      <c r="B12" s="566" t="s">
        <v>17</v>
      </c>
      <c r="C12" s="511">
        <v>5.551865885569705</v>
      </c>
      <c r="D12" s="511">
        <v>11.741332645197945</v>
      </c>
      <c r="E12" s="512">
        <v>14.59988719257582</v>
      </c>
      <c r="F12" s="569">
        <v>6.959886592806641</v>
      </c>
      <c r="H12" s="389"/>
      <c r="AB12" s="570"/>
      <c r="AC12" s="570"/>
      <c r="AD12" s="570"/>
      <c r="AE12" s="570"/>
    </row>
    <row r="13" spans="2:31" ht="16.5" customHeight="1">
      <c r="B13" s="566" t="s">
        <v>47</v>
      </c>
      <c r="C13" s="511">
        <v>6.611143038945655</v>
      </c>
      <c r="D13" s="511">
        <v>9.32867812753712</v>
      </c>
      <c r="E13" s="512">
        <v>12.287010865657063</v>
      </c>
      <c r="F13" s="569">
        <v>8.441352724429876</v>
      </c>
      <c r="H13" s="389"/>
      <c r="AB13" s="570"/>
      <c r="AC13" s="570"/>
      <c r="AD13" s="570"/>
      <c r="AE13" s="570"/>
    </row>
    <row r="14" spans="2:31" ht="16.5" customHeight="1">
      <c r="B14" s="566" t="s">
        <v>20</v>
      </c>
      <c r="C14" s="511">
        <v>4.295198225552188</v>
      </c>
      <c r="D14" s="511">
        <v>11.919497347960494</v>
      </c>
      <c r="E14" s="512">
        <v>15.45973967395597</v>
      </c>
      <c r="F14" s="569">
        <v>7.91411496452957</v>
      </c>
      <c r="H14" s="389"/>
      <c r="AB14" s="570"/>
      <c r="AC14" s="570"/>
      <c r="AD14" s="570"/>
      <c r="AE14" s="570"/>
    </row>
    <row r="15" spans="2:31" ht="16.5" customHeight="1">
      <c r="B15" s="566" t="s">
        <v>10</v>
      </c>
      <c r="C15" s="511">
        <v>6.80517958455861</v>
      </c>
      <c r="D15" s="511">
        <v>22.862623710254628</v>
      </c>
      <c r="E15" s="512">
        <v>19.027204524079288</v>
      </c>
      <c r="F15" s="569">
        <v>8.595502423694173</v>
      </c>
      <c r="H15" s="389"/>
      <c r="AB15" s="570"/>
      <c r="AC15" s="570"/>
      <c r="AD15" s="570"/>
      <c r="AE15" s="570"/>
    </row>
    <row r="16" spans="2:31" ht="16.5" customHeight="1">
      <c r="B16" s="566" t="s">
        <v>39</v>
      </c>
      <c r="C16" s="511">
        <v>6.847859647554111</v>
      </c>
      <c r="D16" s="511">
        <v>14.495510388604488</v>
      </c>
      <c r="E16" s="512">
        <v>16.830601819506548</v>
      </c>
      <c r="F16" s="569">
        <v>13.69817885246828</v>
      </c>
      <c r="H16" s="389"/>
      <c r="AB16" s="570"/>
      <c r="AC16" s="570"/>
      <c r="AD16" s="570"/>
      <c r="AE16" s="570"/>
    </row>
    <row r="17" spans="2:31" ht="16.5" customHeight="1">
      <c r="B17" s="566" t="s">
        <v>22</v>
      </c>
      <c r="C17" s="511">
        <v>6.6286953455227655</v>
      </c>
      <c r="D17" s="511">
        <v>10.714605967239176</v>
      </c>
      <c r="E17" s="512">
        <v>13.976685177759176</v>
      </c>
      <c r="F17" s="569">
        <v>7.706188503217988</v>
      </c>
      <c r="H17" s="389"/>
      <c r="AB17" s="570"/>
      <c r="AC17" s="570"/>
      <c r="AD17" s="570"/>
      <c r="AE17" s="570"/>
    </row>
    <row r="18" spans="2:31" ht="16.5" customHeight="1">
      <c r="B18" s="566" t="s">
        <v>40</v>
      </c>
      <c r="C18" s="511">
        <v>6.797679868733228</v>
      </c>
      <c r="D18" s="511">
        <v>13.45057672621456</v>
      </c>
      <c r="E18" s="512">
        <v>16.242281691250803</v>
      </c>
      <c r="F18" s="569">
        <v>9.782574478948565</v>
      </c>
      <c r="H18" s="389"/>
      <c r="AB18" s="570"/>
      <c r="AC18" s="570"/>
      <c r="AD18" s="570"/>
      <c r="AE18" s="570"/>
    </row>
    <row r="19" spans="2:31" ht="16.5" customHeight="1">
      <c r="B19" s="566" t="s">
        <v>23</v>
      </c>
      <c r="C19" s="511">
        <v>6.473244209317268</v>
      </c>
      <c r="D19" s="511">
        <v>10.739080977323537</v>
      </c>
      <c r="E19" s="512">
        <v>13.735821167471771</v>
      </c>
      <c r="F19" s="569">
        <v>9.250970561273656</v>
      </c>
      <c r="H19" s="389"/>
      <c r="AB19" s="570"/>
      <c r="AC19" s="570"/>
      <c r="AD19" s="570"/>
      <c r="AE19" s="570"/>
    </row>
    <row r="20" spans="2:31" ht="16.5" customHeight="1">
      <c r="B20" s="566" t="s">
        <v>24</v>
      </c>
      <c r="C20" s="511">
        <v>8.182892993872992</v>
      </c>
      <c r="D20" s="511">
        <v>11.30668717309549</v>
      </c>
      <c r="E20" s="512">
        <v>13.654368272366654</v>
      </c>
      <c r="F20" s="569">
        <v>11.472385358009776</v>
      </c>
      <c r="H20" s="389"/>
      <c r="AB20" s="570"/>
      <c r="AC20" s="570"/>
      <c r="AD20" s="570"/>
      <c r="AE20" s="570"/>
    </row>
    <row r="21" spans="2:8" ht="16.5" customHeight="1">
      <c r="B21" s="566" t="s">
        <v>9</v>
      </c>
      <c r="C21" s="511">
        <v>6.4006587449266545</v>
      </c>
      <c r="D21" s="511">
        <v>9.970250154473288</v>
      </c>
      <c r="E21" s="512">
        <v>12.079614863714658</v>
      </c>
      <c r="F21" s="569">
        <v>9.135551686990842</v>
      </c>
      <c r="H21" s="389"/>
    </row>
    <row r="22" spans="2:8" ht="16.5" customHeight="1">
      <c r="B22" s="566" t="s">
        <v>25</v>
      </c>
      <c r="C22" s="511">
        <v>12.04964892023786</v>
      </c>
      <c r="D22" s="511">
        <v>15.083671773846536</v>
      </c>
      <c r="E22" s="512">
        <v>17.596524185580908</v>
      </c>
      <c r="F22" s="569">
        <v>15.854534961904903</v>
      </c>
      <c r="G22" s="487"/>
      <c r="H22" s="389"/>
    </row>
    <row r="23" spans="2:8" ht="16.5" customHeight="1">
      <c r="B23" s="566" t="s">
        <v>26</v>
      </c>
      <c r="C23" s="511">
        <v>11.768433975280754</v>
      </c>
      <c r="D23" s="511">
        <v>14.060751162501292</v>
      </c>
      <c r="E23" s="512">
        <v>16.101545261807445</v>
      </c>
      <c r="F23" s="569">
        <v>14.935514943083042</v>
      </c>
      <c r="G23" s="487"/>
      <c r="H23" s="389"/>
    </row>
    <row r="24" spans="2:8" ht="16.5" customHeight="1">
      <c r="B24" s="566" t="s">
        <v>13</v>
      </c>
      <c r="C24" s="511">
        <v>10.52117529222855</v>
      </c>
      <c r="D24" s="511">
        <v>10.85478564540432</v>
      </c>
      <c r="E24" s="512">
        <v>14.636440089453611</v>
      </c>
      <c r="F24" s="569">
        <v>10.62930011607626</v>
      </c>
      <c r="G24" s="389"/>
      <c r="H24" s="389"/>
    </row>
    <row r="25" spans="2:8" ht="16.5" customHeight="1">
      <c r="B25" s="566" t="s">
        <v>27</v>
      </c>
      <c r="C25" s="511">
        <v>6.896155089822707</v>
      </c>
      <c r="D25" s="511">
        <v>12.167163585011663</v>
      </c>
      <c r="E25" s="512">
        <v>16.56973244330938</v>
      </c>
      <c r="F25" s="569">
        <v>7.561345353843368</v>
      </c>
      <c r="G25" s="389"/>
      <c r="H25" s="389"/>
    </row>
    <row r="26" spans="2:6" ht="16.5" customHeight="1">
      <c r="B26" s="566" t="s">
        <v>28</v>
      </c>
      <c r="C26" s="511">
        <v>7.051154881192365</v>
      </c>
      <c r="D26" s="511">
        <v>9.97554287176141</v>
      </c>
      <c r="E26" s="512">
        <v>14.579068542312706</v>
      </c>
      <c r="F26" s="569">
        <v>9.565560215224982</v>
      </c>
    </row>
    <row r="27" spans="2:6" ht="16.5" customHeight="1">
      <c r="B27" s="566" t="s">
        <v>29</v>
      </c>
      <c r="C27" s="511">
        <v>7.254066069440608</v>
      </c>
      <c r="D27" s="511">
        <v>12.750454603283872</v>
      </c>
      <c r="E27" s="512">
        <v>15.690063057587157</v>
      </c>
      <c r="F27" s="569">
        <v>10.742175888203116</v>
      </c>
    </row>
    <row r="28" spans="2:6" ht="16.5" customHeight="1">
      <c r="B28" s="566" t="s">
        <v>118</v>
      </c>
      <c r="C28" s="511">
        <v>10.511337156850994</v>
      </c>
      <c r="D28" s="511">
        <v>14.575187948627866</v>
      </c>
      <c r="E28" s="512">
        <v>16.663500723534586</v>
      </c>
      <c r="F28" s="569">
        <v>14.068518642437555</v>
      </c>
    </row>
    <row r="29" spans="2:6" ht="16.5" customHeight="1">
      <c r="B29" s="566" t="s">
        <v>32</v>
      </c>
      <c r="C29" s="511">
        <v>5.5438805675927165</v>
      </c>
      <c r="D29" s="511">
        <v>11.857169086334592</v>
      </c>
      <c r="E29" s="512">
        <v>14.568964337913757</v>
      </c>
      <c r="F29" s="569">
        <v>11.582934934218871</v>
      </c>
    </row>
    <row r="30" spans="2:6" ht="16.5" customHeight="1">
      <c r="B30" s="566" t="s">
        <v>33</v>
      </c>
      <c r="C30" s="511">
        <v>7.788195332416226</v>
      </c>
      <c r="D30" s="511">
        <v>9.77563672798761</v>
      </c>
      <c r="E30" s="512">
        <v>14.114929543872071</v>
      </c>
      <c r="F30" s="569">
        <v>10.121468666370099</v>
      </c>
    </row>
    <row r="31" spans="2:6" ht="16.5" customHeight="1" thickBot="1">
      <c r="B31" s="571" t="s">
        <v>34</v>
      </c>
      <c r="C31" s="572">
        <v>9.765395090405727</v>
      </c>
      <c r="D31" s="572">
        <v>12.039648694842931</v>
      </c>
      <c r="E31" s="573">
        <v>14.55751323216935</v>
      </c>
      <c r="F31" s="574">
        <v>12.333664343357045</v>
      </c>
    </row>
    <row r="32" spans="2:6" ht="15.75" thickTop="1">
      <c r="B32" s="566"/>
      <c r="C32" s="511"/>
      <c r="D32" s="511"/>
      <c r="E32" s="512"/>
      <c r="F32" s="569"/>
    </row>
    <row r="33" spans="2:6" ht="15.75">
      <c r="B33" s="575" t="s">
        <v>159</v>
      </c>
      <c r="C33" s="576">
        <v>6.706935560664462</v>
      </c>
      <c r="D33" s="576">
        <v>10.517667236313107</v>
      </c>
      <c r="E33" s="577">
        <v>13.043041593056573</v>
      </c>
      <c r="F33" s="578">
        <v>8.989189254591015</v>
      </c>
    </row>
    <row r="34" spans="2:6" ht="13.5" thickBot="1">
      <c r="B34" s="516"/>
      <c r="C34" s="579"/>
      <c r="D34" s="579"/>
      <c r="E34" s="580"/>
      <c r="F34" s="581"/>
    </row>
    <row r="35" spans="1:5" ht="12.75">
      <c r="A35" s="357"/>
      <c r="B35" s="582"/>
      <c r="C35" s="582"/>
      <c r="D35" s="582"/>
      <c r="E35" s="357"/>
    </row>
    <row r="36" spans="1:5" ht="12.75">
      <c r="A36" s="357"/>
      <c r="B36" s="582"/>
      <c r="C36" s="582"/>
      <c r="D36" s="582"/>
      <c r="E36" s="357"/>
    </row>
    <row r="37" spans="1:5" ht="12.75">
      <c r="A37" s="357"/>
      <c r="B37" s="582"/>
      <c r="C37" s="582"/>
      <c r="D37" s="582"/>
      <c r="E37" s="357"/>
    </row>
    <row r="38" spans="1:5" ht="12.75">
      <c r="A38" s="357"/>
      <c r="B38" s="582"/>
      <c r="C38" s="582"/>
      <c r="D38" s="582"/>
      <c r="E38" s="357"/>
    </row>
    <row r="39" spans="1:5" ht="12.75">
      <c r="A39" s="357"/>
      <c r="B39" s="582"/>
      <c r="C39" s="582"/>
      <c r="D39" s="582"/>
      <c r="E39" s="357"/>
    </row>
    <row r="42" spans="9:10" ht="12.75">
      <c r="I42" s="707" t="s">
        <v>160</v>
      </c>
      <c r="J42" s="708"/>
    </row>
    <row r="43" spans="9:10" ht="12.75">
      <c r="I43" s="583" t="s">
        <v>5</v>
      </c>
      <c r="J43" s="584">
        <v>12.232698140527086</v>
      </c>
    </row>
    <row r="44" spans="9:10" ht="12.75">
      <c r="I44" s="583" t="s">
        <v>25</v>
      </c>
      <c r="J44" s="584">
        <v>12.04964892023786</v>
      </c>
    </row>
    <row r="45" spans="9:10" ht="12.75">
      <c r="I45" s="583" t="s">
        <v>26</v>
      </c>
      <c r="J45" s="584">
        <v>11.768433975280754</v>
      </c>
    </row>
    <row r="46" spans="9:10" ht="12.75">
      <c r="I46" s="583" t="s">
        <v>13</v>
      </c>
      <c r="J46" s="584">
        <v>10.52117529222855</v>
      </c>
    </row>
    <row r="47" spans="9:10" ht="12.75">
      <c r="I47" s="583" t="s">
        <v>118</v>
      </c>
      <c r="J47" s="584">
        <v>10.511337156850994</v>
      </c>
    </row>
    <row r="48" spans="9:10" ht="12.75">
      <c r="I48" s="583" t="s">
        <v>15</v>
      </c>
      <c r="J48" s="584">
        <v>9.800700334879961</v>
      </c>
    </row>
    <row r="49" spans="9:10" ht="12.75">
      <c r="I49" s="583" t="s">
        <v>34</v>
      </c>
      <c r="J49" s="584">
        <v>9.765395090405727</v>
      </c>
    </row>
    <row r="50" spans="9:10" ht="12.75">
      <c r="I50" s="583" t="s">
        <v>24</v>
      </c>
      <c r="J50" s="584">
        <v>8.182892993872992</v>
      </c>
    </row>
    <row r="51" spans="9:10" ht="12.75">
      <c r="I51" s="583" t="s">
        <v>38</v>
      </c>
      <c r="J51" s="584">
        <v>7.8476002582258</v>
      </c>
    </row>
    <row r="52" spans="9:10" ht="12.75">
      <c r="I52" s="585" t="s">
        <v>33</v>
      </c>
      <c r="J52" s="586">
        <v>7.788195332416226</v>
      </c>
    </row>
    <row r="53" spans="9:10" ht="12.75">
      <c r="I53" s="583" t="s">
        <v>29</v>
      </c>
      <c r="J53" s="584">
        <v>7.254066069440608</v>
      </c>
    </row>
    <row r="54" spans="9:10" ht="12.75">
      <c r="I54" s="583" t="s">
        <v>28</v>
      </c>
      <c r="J54" s="584">
        <v>7.051154881192365</v>
      </c>
    </row>
    <row r="55" spans="9:10" ht="12.75">
      <c r="I55" s="583" t="s">
        <v>27</v>
      </c>
      <c r="J55" s="584">
        <v>6.896155089822707</v>
      </c>
    </row>
    <row r="56" spans="9:10" ht="12.75">
      <c r="I56" s="583" t="s">
        <v>39</v>
      </c>
      <c r="J56" s="584">
        <v>6.847859647554111</v>
      </c>
    </row>
    <row r="57" spans="9:10" ht="12.75">
      <c r="I57" s="583" t="s">
        <v>10</v>
      </c>
      <c r="J57" s="584">
        <v>6.80517958455861</v>
      </c>
    </row>
    <row r="58" spans="9:10" ht="12.75">
      <c r="I58" s="583" t="s">
        <v>40</v>
      </c>
      <c r="J58" s="584">
        <v>6.797679868733228</v>
      </c>
    </row>
    <row r="59" spans="9:10" ht="12.75">
      <c r="I59" s="587" t="s">
        <v>160</v>
      </c>
      <c r="J59" s="584">
        <v>6.706935560664462</v>
      </c>
    </row>
    <row r="60" spans="9:10" ht="12.75">
      <c r="I60" s="583" t="s">
        <v>22</v>
      </c>
      <c r="J60" s="584">
        <v>6.6286953455227655</v>
      </c>
    </row>
    <row r="61" spans="9:10" ht="12.75">
      <c r="I61" s="583" t="s">
        <v>47</v>
      </c>
      <c r="J61" s="584">
        <v>6.611143038945655</v>
      </c>
    </row>
    <row r="62" spans="9:10" ht="12.75">
      <c r="I62" s="583" t="s">
        <v>23</v>
      </c>
      <c r="J62" s="584">
        <v>6.473244209317268</v>
      </c>
    </row>
    <row r="63" spans="9:10" ht="12.75">
      <c r="I63" s="583" t="s">
        <v>9</v>
      </c>
      <c r="J63" s="584">
        <v>6.4006587449266545</v>
      </c>
    </row>
    <row r="64" spans="9:10" ht="12.75">
      <c r="I64" s="583" t="s">
        <v>17</v>
      </c>
      <c r="J64" s="584">
        <v>5.551865885569705</v>
      </c>
    </row>
    <row r="65" spans="9:10" ht="12.75">
      <c r="I65" s="583" t="s">
        <v>14</v>
      </c>
      <c r="J65" s="584">
        <v>5.550017389626528</v>
      </c>
    </row>
    <row r="66" spans="9:10" ht="12.75">
      <c r="I66" s="583" t="s">
        <v>32</v>
      </c>
      <c r="J66" s="584">
        <v>5.5438805675927165</v>
      </c>
    </row>
    <row r="67" spans="9:10" ht="12.75">
      <c r="I67" s="583" t="s">
        <v>8</v>
      </c>
      <c r="J67" s="584">
        <v>5.410010168685344</v>
      </c>
    </row>
    <row r="68" spans="9:10" ht="12.75">
      <c r="I68" s="588" t="s">
        <v>20</v>
      </c>
      <c r="J68" s="589">
        <v>4.295198225552188</v>
      </c>
    </row>
    <row r="82" spans="9:10" ht="12.75">
      <c r="I82" s="707" t="s">
        <v>161</v>
      </c>
      <c r="J82" s="708"/>
    </row>
    <row r="83" spans="9:10" ht="12.75">
      <c r="I83" s="583" t="s">
        <v>10</v>
      </c>
      <c r="J83" s="584">
        <v>22.862623710254628</v>
      </c>
    </row>
    <row r="84" spans="9:10" ht="12.75">
      <c r="I84" s="583" t="s">
        <v>25</v>
      </c>
      <c r="J84" s="584">
        <v>15.083671773846536</v>
      </c>
    </row>
    <row r="85" spans="9:10" ht="12.75">
      <c r="I85" s="583" t="s">
        <v>118</v>
      </c>
      <c r="J85" s="584">
        <v>14.575187948627866</v>
      </c>
    </row>
    <row r="86" spans="9:10" ht="12.75">
      <c r="I86" s="583" t="s">
        <v>39</v>
      </c>
      <c r="J86" s="584">
        <v>14.495510388604488</v>
      </c>
    </row>
    <row r="87" spans="9:10" ht="12.75">
      <c r="I87" s="583" t="s">
        <v>26</v>
      </c>
      <c r="J87" s="584">
        <v>14.060751162501292</v>
      </c>
    </row>
    <row r="88" spans="9:10" ht="12.75">
      <c r="I88" s="583" t="s">
        <v>38</v>
      </c>
      <c r="J88" s="584">
        <v>13.782427721381598</v>
      </c>
    </row>
    <row r="89" spans="9:10" ht="12.75">
      <c r="I89" s="583" t="s">
        <v>15</v>
      </c>
      <c r="J89" s="584">
        <v>13.523242668451696</v>
      </c>
    </row>
    <row r="90" spans="9:10" ht="12.75">
      <c r="I90" s="583" t="s">
        <v>40</v>
      </c>
      <c r="J90" s="584">
        <v>13.45057672621456</v>
      </c>
    </row>
    <row r="91" spans="2:10" ht="12.75">
      <c r="B91" s="389"/>
      <c r="I91" s="587" t="s">
        <v>29</v>
      </c>
      <c r="J91" s="590">
        <v>12.750454603283872</v>
      </c>
    </row>
    <row r="92" spans="2:10" ht="12.75">
      <c r="B92" s="389"/>
      <c r="I92" s="587" t="s">
        <v>5</v>
      </c>
      <c r="J92" s="590">
        <v>12.542196416695091</v>
      </c>
    </row>
    <row r="93" spans="2:10" ht="12.75">
      <c r="B93" s="389"/>
      <c r="I93" s="583" t="s">
        <v>27</v>
      </c>
      <c r="J93" s="584">
        <v>12.167163585011663</v>
      </c>
    </row>
    <row r="94" spans="2:10" ht="12.75">
      <c r="B94" s="389"/>
      <c r="I94" s="583" t="s">
        <v>34</v>
      </c>
      <c r="J94" s="584">
        <v>12.039648694842931</v>
      </c>
    </row>
    <row r="95" spans="2:10" ht="12.75">
      <c r="B95" s="389"/>
      <c r="I95" s="583" t="s">
        <v>20</v>
      </c>
      <c r="J95" s="584">
        <v>11.919497347960494</v>
      </c>
    </row>
    <row r="96" spans="2:10" ht="12.75">
      <c r="B96" s="389"/>
      <c r="C96" s="389"/>
      <c r="I96" s="583" t="s">
        <v>32</v>
      </c>
      <c r="J96" s="584">
        <v>11.857169086334592</v>
      </c>
    </row>
    <row r="97" spans="2:10" ht="12.75">
      <c r="B97" s="389"/>
      <c r="C97" s="389"/>
      <c r="I97" s="583" t="s">
        <v>17</v>
      </c>
      <c r="J97" s="584">
        <v>11.741332645197945</v>
      </c>
    </row>
    <row r="98" spans="2:10" ht="12.75">
      <c r="B98" s="389"/>
      <c r="C98" s="389"/>
      <c r="I98" s="583" t="s">
        <v>24</v>
      </c>
      <c r="J98" s="584">
        <v>11.30668717309549</v>
      </c>
    </row>
    <row r="99" spans="2:10" ht="12.75">
      <c r="B99" s="389"/>
      <c r="C99" s="389"/>
      <c r="I99" s="583" t="s">
        <v>13</v>
      </c>
      <c r="J99" s="584">
        <v>10.85478564540432</v>
      </c>
    </row>
    <row r="100" spans="2:10" ht="12.75">
      <c r="B100" s="389"/>
      <c r="C100" s="389"/>
      <c r="I100" s="583" t="s">
        <v>8</v>
      </c>
      <c r="J100" s="586">
        <v>10.78362642212501</v>
      </c>
    </row>
    <row r="101" spans="2:10" ht="12.75">
      <c r="B101" s="389"/>
      <c r="C101" s="389"/>
      <c r="I101" s="583" t="s">
        <v>23</v>
      </c>
      <c r="J101" s="584">
        <v>10.739080977323537</v>
      </c>
    </row>
    <row r="102" spans="2:10" ht="12.75">
      <c r="B102" s="389"/>
      <c r="C102" s="389"/>
      <c r="I102" s="583" t="s">
        <v>22</v>
      </c>
      <c r="J102" s="584">
        <v>10.714605967239176</v>
      </c>
    </row>
    <row r="103" spans="2:10" ht="12.75">
      <c r="B103" s="389"/>
      <c r="C103" s="389"/>
      <c r="I103" s="585" t="s">
        <v>161</v>
      </c>
      <c r="J103" s="584">
        <v>10.517667236313107</v>
      </c>
    </row>
    <row r="104" spans="2:10" ht="12.75">
      <c r="B104" s="389"/>
      <c r="C104" s="389"/>
      <c r="I104" s="583" t="s">
        <v>14</v>
      </c>
      <c r="J104" s="584">
        <v>10.317442452170754</v>
      </c>
    </row>
    <row r="105" spans="2:10" ht="12.75">
      <c r="B105" s="389"/>
      <c r="C105" s="389"/>
      <c r="I105" s="583" t="s">
        <v>28</v>
      </c>
      <c r="J105" s="584">
        <v>9.97554287176141</v>
      </c>
    </row>
    <row r="106" spans="2:10" ht="12.75">
      <c r="B106" s="389"/>
      <c r="C106" s="389"/>
      <c r="I106" s="583" t="s">
        <v>9</v>
      </c>
      <c r="J106" s="584">
        <v>9.970250154473288</v>
      </c>
    </row>
    <row r="107" spans="2:10" ht="12.75">
      <c r="B107" s="389"/>
      <c r="C107" s="389"/>
      <c r="I107" s="583" t="s">
        <v>33</v>
      </c>
      <c r="J107" s="584">
        <v>9.77563672798761</v>
      </c>
    </row>
    <row r="108" spans="2:10" ht="12.75">
      <c r="B108" s="389"/>
      <c r="C108" s="389"/>
      <c r="I108" s="588" t="s">
        <v>47</v>
      </c>
      <c r="J108" s="589">
        <v>9.32867812753712</v>
      </c>
    </row>
    <row r="109" spans="2:3" ht="12.75">
      <c r="B109" s="389"/>
      <c r="C109" s="389"/>
    </row>
    <row r="110" ht="12.75">
      <c r="D110" s="389"/>
    </row>
    <row r="111" spans="4:7" ht="12.75">
      <c r="D111" s="389"/>
      <c r="E111" s="389"/>
      <c r="F111" s="389"/>
      <c r="G111" s="389"/>
    </row>
    <row r="121" spans="9:10" ht="12.75">
      <c r="I121" s="709" t="s">
        <v>162</v>
      </c>
      <c r="J121" s="710"/>
    </row>
    <row r="122" spans="9:10" ht="12.75">
      <c r="I122" s="583" t="s">
        <v>10</v>
      </c>
      <c r="J122" s="584">
        <v>19.027204524079288</v>
      </c>
    </row>
    <row r="123" spans="9:10" ht="12.75">
      <c r="I123" s="583" t="s">
        <v>25</v>
      </c>
      <c r="J123" s="584">
        <v>17.596524185580908</v>
      </c>
    </row>
    <row r="124" spans="9:10" ht="12.75">
      <c r="I124" s="583" t="s">
        <v>39</v>
      </c>
      <c r="J124" s="584">
        <v>16.830601819506548</v>
      </c>
    </row>
    <row r="125" spans="9:10" ht="12.75">
      <c r="I125" s="583" t="s">
        <v>38</v>
      </c>
      <c r="J125" s="584">
        <v>16.816044864697655</v>
      </c>
    </row>
    <row r="126" spans="9:10" ht="12.75">
      <c r="I126" s="583" t="s">
        <v>118</v>
      </c>
      <c r="J126" s="584">
        <v>16.663500723534586</v>
      </c>
    </row>
    <row r="127" spans="9:10" ht="12.75">
      <c r="I127" s="583" t="s">
        <v>27</v>
      </c>
      <c r="J127" s="584">
        <v>16.56973244330938</v>
      </c>
    </row>
    <row r="128" spans="9:10" ht="12.75">
      <c r="I128" s="583" t="s">
        <v>40</v>
      </c>
      <c r="J128" s="584">
        <v>16.242281691250803</v>
      </c>
    </row>
    <row r="129" spans="9:10" ht="12.75">
      <c r="I129" s="583" t="s">
        <v>26</v>
      </c>
      <c r="J129" s="584">
        <v>16.101545261807445</v>
      </c>
    </row>
    <row r="130" spans="9:10" ht="12.75">
      <c r="I130" s="583" t="s">
        <v>15</v>
      </c>
      <c r="J130" s="584">
        <v>16.02892973822229</v>
      </c>
    </row>
    <row r="131" spans="9:10" ht="12.75">
      <c r="I131" s="583" t="s">
        <v>29</v>
      </c>
      <c r="J131" s="584">
        <v>15.690063057587157</v>
      </c>
    </row>
    <row r="132" spans="9:10" ht="12.75">
      <c r="I132" s="583" t="s">
        <v>20</v>
      </c>
      <c r="J132" s="584">
        <v>15.45973967395597</v>
      </c>
    </row>
    <row r="133" spans="9:10" ht="12.75">
      <c r="I133" s="583" t="s">
        <v>5</v>
      </c>
      <c r="J133" s="584">
        <v>15.020946630959683</v>
      </c>
    </row>
    <row r="134" spans="9:10" ht="12.75">
      <c r="I134" s="583" t="s">
        <v>13</v>
      </c>
      <c r="J134" s="584">
        <v>14.636440089453611</v>
      </c>
    </row>
    <row r="135" spans="9:10" ht="12.75">
      <c r="I135" s="583" t="s">
        <v>17</v>
      </c>
      <c r="J135" s="584">
        <v>14.59988719257582</v>
      </c>
    </row>
    <row r="136" spans="9:10" ht="12.75">
      <c r="I136" s="583" t="s">
        <v>28</v>
      </c>
      <c r="J136" s="584">
        <v>14.579068542312706</v>
      </c>
    </row>
    <row r="137" spans="9:10" ht="12.75">
      <c r="I137" s="583" t="s">
        <v>32</v>
      </c>
      <c r="J137" s="584">
        <v>14.568964337913757</v>
      </c>
    </row>
    <row r="138" spans="9:10" ht="12.75">
      <c r="I138" s="583" t="s">
        <v>34</v>
      </c>
      <c r="J138" s="584">
        <v>14.55751323216935</v>
      </c>
    </row>
    <row r="139" spans="9:10" ht="12.75">
      <c r="I139" s="583" t="s">
        <v>33</v>
      </c>
      <c r="J139" s="584">
        <v>14.114929543872071</v>
      </c>
    </row>
    <row r="140" spans="9:10" ht="12.75">
      <c r="I140" s="583" t="s">
        <v>22</v>
      </c>
      <c r="J140" s="584">
        <v>13.976685177759176</v>
      </c>
    </row>
    <row r="141" spans="9:10" ht="12.75">
      <c r="I141" s="583" t="s">
        <v>8</v>
      </c>
      <c r="J141" s="584">
        <v>13.807296862349078</v>
      </c>
    </row>
    <row r="142" spans="9:10" ht="12.75">
      <c r="I142" s="583" t="s">
        <v>23</v>
      </c>
      <c r="J142" s="584">
        <v>13.735821167471771</v>
      </c>
    </row>
    <row r="143" spans="9:10" ht="12.75">
      <c r="I143" s="583" t="s">
        <v>24</v>
      </c>
      <c r="J143" s="584">
        <v>13.654368272366654</v>
      </c>
    </row>
    <row r="144" spans="9:10" ht="12.75">
      <c r="I144" s="583" t="s">
        <v>14</v>
      </c>
      <c r="J144" s="584">
        <v>13.557094127783564</v>
      </c>
    </row>
    <row r="145" spans="9:10" ht="12.75">
      <c r="I145" s="587" t="s">
        <v>162</v>
      </c>
      <c r="J145" s="584">
        <v>13.043041593056573</v>
      </c>
    </row>
    <row r="146" spans="9:10" ht="12.75">
      <c r="I146" s="583" t="s">
        <v>47</v>
      </c>
      <c r="J146" s="584">
        <v>12.287010865657063</v>
      </c>
    </row>
    <row r="147" spans="9:10" ht="12.75">
      <c r="I147" s="591" t="s">
        <v>9</v>
      </c>
      <c r="J147" s="589">
        <v>12.079614863714658</v>
      </c>
    </row>
  </sheetData>
  <sheetProtection/>
  <mergeCells count="3">
    <mergeCell ref="I42:J42"/>
    <mergeCell ref="I82:J82"/>
    <mergeCell ref="I121:J121"/>
  </mergeCells>
  <printOptions horizontalCentered="1"/>
  <pageMargins left="0.7480314960629921" right="0.5511811023622047" top="0.9055118110236221" bottom="0.2362204724409449" header="0.2362204724409449" footer="0"/>
  <pageSetup horizontalDpi="600" verticalDpi="600" orientation="portrait" paperSize="9" scale="60" r:id="rId2"/>
  <rowBreaks count="1" manualBreakCount="1">
    <brk id="76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P108"/>
  <sheetViews>
    <sheetView view="pageBreakPreview" zoomScale="70" zoomScaleNormal="75" zoomScaleSheetLayoutView="70" zoomScalePageLayoutView="0" workbookViewId="0" topLeftCell="A1">
      <selection activeCell="A1" sqref="A1:IV2"/>
    </sheetView>
  </sheetViews>
  <sheetFormatPr defaultColWidth="11.421875" defaultRowHeight="12.75"/>
  <cols>
    <col min="1" max="1" width="24.57421875" style="291" customWidth="1"/>
    <col min="2" max="3" width="11.8515625" style="291" customWidth="1"/>
    <col min="4" max="4" width="12.7109375" style="291" customWidth="1"/>
    <col min="5" max="19" width="9.57421875" style="291" customWidth="1"/>
    <col min="20" max="20" width="14.57421875" style="291" customWidth="1"/>
    <col min="21" max="21" width="2.7109375" style="291" customWidth="1"/>
    <col min="22" max="22" width="3.7109375" style="291" customWidth="1"/>
    <col min="23" max="24" width="2.28125" style="291" customWidth="1"/>
    <col min="25" max="25" width="6.00390625" style="291" customWidth="1"/>
    <col min="26" max="26" width="4.00390625" style="291" customWidth="1"/>
    <col min="27" max="35" width="11.421875" style="291" customWidth="1"/>
    <col min="36" max="36" width="4.7109375" style="291" customWidth="1"/>
    <col min="37" max="37" width="11.421875" style="291" customWidth="1"/>
    <col min="38" max="38" width="17.421875" style="291" customWidth="1"/>
    <col min="39" max="39" width="12.8515625" style="291" customWidth="1"/>
    <col min="40" max="40" width="12.57421875" style="291" bestFit="1" customWidth="1"/>
    <col min="41" max="41" width="11.421875" style="291" customWidth="1"/>
    <col min="42" max="42" width="30.8515625" style="291" customWidth="1"/>
    <col min="43" max="43" width="13.57421875" style="291" bestFit="1" customWidth="1"/>
    <col min="44" max="52" width="11.421875" style="291" customWidth="1"/>
    <col min="53" max="53" width="16.28125" style="291" customWidth="1"/>
    <col min="54" max="55" width="11.421875" style="291" customWidth="1"/>
    <col min="56" max="56" width="13.57421875" style="291" customWidth="1"/>
    <col min="57" max="16384" width="11.421875" style="291" customWidth="1"/>
  </cols>
  <sheetData>
    <row r="1" spans="1:5" ht="20.25">
      <c r="A1" s="290" t="s">
        <v>163</v>
      </c>
      <c r="B1" s="290"/>
      <c r="C1" s="290"/>
      <c r="D1" s="290"/>
      <c r="E1" s="290"/>
    </row>
    <row r="3" ht="13.5" thickBot="1"/>
    <row r="4" spans="1:59" s="545" customFormat="1" ht="123.75" customHeight="1">
      <c r="A4" s="542" t="s">
        <v>120</v>
      </c>
      <c r="B4" s="450" t="s">
        <v>124</v>
      </c>
      <c r="C4" s="451" t="s">
        <v>136</v>
      </c>
      <c r="D4" s="451" t="s">
        <v>132</v>
      </c>
      <c r="E4" s="451" t="s">
        <v>138</v>
      </c>
      <c r="F4" s="451" t="s">
        <v>135</v>
      </c>
      <c r="G4" s="451" t="s">
        <v>128</v>
      </c>
      <c r="H4" s="451" t="s">
        <v>164</v>
      </c>
      <c r="I4" s="451" t="s">
        <v>126</v>
      </c>
      <c r="J4" s="451" t="s">
        <v>133</v>
      </c>
      <c r="K4" s="451" t="s">
        <v>122</v>
      </c>
      <c r="L4" s="451" t="s">
        <v>134</v>
      </c>
      <c r="M4" s="451" t="s">
        <v>129</v>
      </c>
      <c r="N4" s="451" t="s">
        <v>125</v>
      </c>
      <c r="O4" s="451" t="s">
        <v>123</v>
      </c>
      <c r="P4" s="451" t="s">
        <v>127</v>
      </c>
      <c r="Q4" s="451" t="s">
        <v>131</v>
      </c>
      <c r="R4" s="451" t="s">
        <v>137</v>
      </c>
      <c r="S4" s="451" t="s">
        <v>121</v>
      </c>
      <c r="T4" s="592" t="s">
        <v>140</v>
      </c>
      <c r="U4" s="455"/>
      <c r="V4" s="543"/>
      <c r="W4" s="543"/>
      <c r="X4" s="543"/>
      <c r="BF4" s="546"/>
      <c r="BG4" s="546"/>
    </row>
    <row r="5" spans="1:59" ht="18.75" customHeight="1">
      <c r="A5" s="459" t="s">
        <v>5</v>
      </c>
      <c r="B5" s="487">
        <v>12.191580588654025</v>
      </c>
      <c r="C5" s="487">
        <v>17.942628571071843</v>
      </c>
      <c r="D5" s="487">
        <v>10.632656464642833</v>
      </c>
      <c r="E5" s="487" t="s">
        <v>92</v>
      </c>
      <c r="F5" s="487">
        <v>10.870428106858595</v>
      </c>
      <c r="G5" s="487">
        <v>10.930135620370876</v>
      </c>
      <c r="H5" s="487">
        <v>11.366437390001874</v>
      </c>
      <c r="I5" s="487">
        <v>16.571169263949105</v>
      </c>
      <c r="J5" s="487">
        <v>12.804625924447583</v>
      </c>
      <c r="K5" s="487">
        <v>14.789072116851612</v>
      </c>
      <c r="L5" s="487">
        <v>13.457342909800635</v>
      </c>
      <c r="M5" s="487">
        <v>12.753482471582696</v>
      </c>
      <c r="N5" s="487">
        <v>14.133241407221123</v>
      </c>
      <c r="O5" s="487">
        <v>11.154266058955036</v>
      </c>
      <c r="P5" s="487">
        <v>14.609640668941104</v>
      </c>
      <c r="Q5" s="487">
        <v>50.508046081890434</v>
      </c>
      <c r="R5" s="487">
        <v>11.351053953696209</v>
      </c>
      <c r="S5" s="487">
        <v>15.020946630959664</v>
      </c>
      <c r="T5" s="593">
        <v>13.829979945767585</v>
      </c>
      <c r="U5" s="462"/>
      <c r="V5" s="456"/>
      <c r="W5" s="456"/>
      <c r="X5" s="456"/>
      <c r="AU5" s="458"/>
      <c r="AX5" s="458"/>
      <c r="AZ5" s="458"/>
      <c r="BB5" s="458"/>
      <c r="BC5" s="458"/>
      <c r="BD5" s="458"/>
      <c r="BE5" s="458"/>
      <c r="BF5" s="458"/>
      <c r="BG5" s="458"/>
    </row>
    <row r="6" spans="1:67" ht="18.75" customHeight="1">
      <c r="A6" s="459" t="s">
        <v>8</v>
      </c>
      <c r="B6" s="487">
        <v>5.665990786709247</v>
      </c>
      <c r="C6" s="487">
        <v>5.211100127372103</v>
      </c>
      <c r="D6" s="487">
        <v>8.180099365823194</v>
      </c>
      <c r="E6" s="487">
        <v>8.522587664561426</v>
      </c>
      <c r="F6" s="487">
        <v>9.431345679164176</v>
      </c>
      <c r="G6" s="487">
        <v>9.251300667712501</v>
      </c>
      <c r="H6" s="487">
        <v>10.706787406989227</v>
      </c>
      <c r="I6" s="487">
        <v>11.388276888537291</v>
      </c>
      <c r="J6" s="487">
        <v>9.358275225192996</v>
      </c>
      <c r="K6" s="487">
        <v>11.093646308415304</v>
      </c>
      <c r="L6" s="487">
        <v>12.789761857558368</v>
      </c>
      <c r="M6" s="487">
        <v>11.090540071130972</v>
      </c>
      <c r="N6" s="487">
        <v>9.873436433621334</v>
      </c>
      <c r="O6" s="487">
        <v>11.405626289847506</v>
      </c>
      <c r="P6" s="487">
        <v>11.46844511008695</v>
      </c>
      <c r="Q6" s="487">
        <v>14.049756376085302</v>
      </c>
      <c r="R6" s="487">
        <v>11.842614976102112</v>
      </c>
      <c r="S6" s="487">
        <v>13.807296862349078</v>
      </c>
      <c r="T6" s="593">
        <v>6.830073294998817</v>
      </c>
      <c r="U6" s="462"/>
      <c r="V6" s="464"/>
      <c r="W6" s="464"/>
      <c r="X6" s="464"/>
      <c r="AU6" s="458"/>
      <c r="AV6" s="357"/>
      <c r="AX6" s="458"/>
      <c r="AZ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</row>
    <row r="7" spans="1:67" ht="18.75" customHeight="1">
      <c r="A7" s="459" t="s">
        <v>38</v>
      </c>
      <c r="B7" s="487">
        <v>16.93670831227768</v>
      </c>
      <c r="C7" s="487">
        <v>7.645168511269057</v>
      </c>
      <c r="D7" s="487">
        <v>17.840130476528532</v>
      </c>
      <c r="E7" s="487">
        <v>16.86013585136526</v>
      </c>
      <c r="F7" s="487">
        <v>15.08953217325729</v>
      </c>
      <c r="G7" s="487">
        <v>13.13937192229587</v>
      </c>
      <c r="H7" s="487">
        <v>12.161890287076103</v>
      </c>
      <c r="I7" s="487">
        <v>16.328142323120684</v>
      </c>
      <c r="J7" s="487">
        <v>16.25411392644869</v>
      </c>
      <c r="K7" s="487">
        <v>15.228712394841434</v>
      </c>
      <c r="L7" s="487">
        <v>16.003922307669768</v>
      </c>
      <c r="M7" s="487">
        <v>15.604003533436567</v>
      </c>
      <c r="N7" s="487">
        <v>16.366098510587104</v>
      </c>
      <c r="O7" s="487">
        <v>16.529970707339398</v>
      </c>
      <c r="P7" s="487">
        <v>16.20868020668194</v>
      </c>
      <c r="Q7" s="487">
        <v>17.009733785171484</v>
      </c>
      <c r="R7" s="487">
        <v>10.779315080024048</v>
      </c>
      <c r="S7" s="487">
        <v>16.816044864697655</v>
      </c>
      <c r="T7" s="593">
        <v>11.565118066515904</v>
      </c>
      <c r="U7" s="462"/>
      <c r="V7" s="375"/>
      <c r="W7" s="375"/>
      <c r="X7" s="375"/>
      <c r="AU7" s="458"/>
      <c r="AV7" s="466"/>
      <c r="AX7" s="458"/>
      <c r="AZ7" s="458"/>
      <c r="BB7" s="458"/>
      <c r="BC7" s="458"/>
      <c r="BD7" s="458"/>
      <c r="BE7" s="458"/>
      <c r="BH7" s="458"/>
      <c r="BI7" s="458"/>
      <c r="BJ7" s="458"/>
      <c r="BK7" s="458"/>
      <c r="BL7" s="458"/>
      <c r="BM7" s="458"/>
      <c r="BN7" s="458"/>
      <c r="BO7" s="458"/>
    </row>
    <row r="8" spans="1:67" ht="18.75" customHeight="1">
      <c r="A8" s="459" t="s">
        <v>14</v>
      </c>
      <c r="B8" s="487">
        <v>6.558229135313611</v>
      </c>
      <c r="C8" s="487">
        <v>5.2754051474903445</v>
      </c>
      <c r="D8" s="487">
        <v>8.140519738968505</v>
      </c>
      <c r="E8" s="487">
        <v>11.098753222586874</v>
      </c>
      <c r="F8" s="487">
        <v>8.131564094203231</v>
      </c>
      <c r="G8" s="487">
        <v>9.434985962494299</v>
      </c>
      <c r="H8" s="487">
        <v>9.4458517014298</v>
      </c>
      <c r="I8" s="487">
        <v>10.649804263180462</v>
      </c>
      <c r="J8" s="487">
        <v>12.001929591460975</v>
      </c>
      <c r="K8" s="487">
        <v>11.651729901933173</v>
      </c>
      <c r="L8" s="487">
        <v>11.296896933367501</v>
      </c>
      <c r="M8" s="487">
        <v>10.737253492852082</v>
      </c>
      <c r="N8" s="487">
        <v>12.471226233340314</v>
      </c>
      <c r="O8" s="487">
        <v>10.451875548214176</v>
      </c>
      <c r="P8" s="487">
        <v>10.915326055396633</v>
      </c>
      <c r="Q8" s="487">
        <v>9.162036769461327</v>
      </c>
      <c r="R8" s="487">
        <v>10.118451764958454</v>
      </c>
      <c r="S8" s="487">
        <v>13.557094127783564</v>
      </c>
      <c r="T8" s="593">
        <v>7.232892874308497</v>
      </c>
      <c r="U8" s="462"/>
      <c r="V8" s="378"/>
      <c r="W8" s="378"/>
      <c r="X8" s="378"/>
      <c r="AU8" s="458"/>
      <c r="AV8" s="466"/>
      <c r="AX8" s="458"/>
      <c r="AZ8" s="458"/>
      <c r="BB8" s="458"/>
      <c r="BC8" s="458"/>
      <c r="BD8" s="458"/>
      <c r="BE8" s="458"/>
      <c r="BH8" s="458"/>
      <c r="BI8" s="458"/>
      <c r="BJ8" s="458"/>
      <c r="BK8" s="458"/>
      <c r="BL8" s="458"/>
      <c r="BM8" s="458"/>
      <c r="BN8" s="458"/>
      <c r="BO8" s="458"/>
    </row>
    <row r="9" spans="1:67" ht="18.75" customHeight="1">
      <c r="A9" s="459" t="s">
        <v>15</v>
      </c>
      <c r="B9" s="487">
        <v>13.4192809812249</v>
      </c>
      <c r="C9" s="487">
        <v>9.293794162407838</v>
      </c>
      <c r="D9" s="487">
        <v>13.052769367206638</v>
      </c>
      <c r="E9" s="487" t="s">
        <v>92</v>
      </c>
      <c r="F9" s="487">
        <v>11.241653414092593</v>
      </c>
      <c r="G9" s="487">
        <v>10.532674351062584</v>
      </c>
      <c r="H9" s="487">
        <v>12.055312471103845</v>
      </c>
      <c r="I9" s="487">
        <v>12.51041636874913</v>
      </c>
      <c r="J9" s="487">
        <v>16.098989676986893</v>
      </c>
      <c r="K9" s="487">
        <v>15.636756360758955</v>
      </c>
      <c r="L9" s="487">
        <v>13.239660839399225</v>
      </c>
      <c r="M9" s="487">
        <v>12.032552865578985</v>
      </c>
      <c r="N9" s="487">
        <v>14.492086179284602</v>
      </c>
      <c r="O9" s="487">
        <v>15.094334710746052</v>
      </c>
      <c r="P9" s="487">
        <v>13.480789144927877</v>
      </c>
      <c r="Q9" s="487">
        <v>17.20361327121937</v>
      </c>
      <c r="R9" s="487">
        <v>14.53091475563556</v>
      </c>
      <c r="S9" s="487">
        <v>16.02892973822229</v>
      </c>
      <c r="T9" s="593">
        <v>13.869310742479232</v>
      </c>
      <c r="U9" s="462"/>
      <c r="V9" s="378"/>
      <c r="W9" s="378"/>
      <c r="X9" s="378"/>
      <c r="AU9" s="458"/>
      <c r="AV9" s="466"/>
      <c r="AX9" s="458"/>
      <c r="AZ9" s="458"/>
      <c r="BB9" s="458"/>
      <c r="BC9" s="458"/>
      <c r="BD9" s="458"/>
      <c r="BE9" s="458"/>
      <c r="BH9" s="458"/>
      <c r="BI9" s="458"/>
      <c r="BJ9" s="458"/>
      <c r="BK9" s="458"/>
      <c r="BL9" s="458"/>
      <c r="BM9" s="458"/>
      <c r="BN9" s="458"/>
      <c r="BO9" s="458"/>
    </row>
    <row r="10" spans="1:67" ht="18.75" customHeight="1">
      <c r="A10" s="459" t="s">
        <v>17</v>
      </c>
      <c r="B10" s="487">
        <v>11.288214540970545</v>
      </c>
      <c r="C10" s="487">
        <v>5.475844071132734</v>
      </c>
      <c r="D10" s="487">
        <v>8.482797609376936</v>
      </c>
      <c r="E10" s="487">
        <v>13.882210912977738</v>
      </c>
      <c r="F10" s="487">
        <v>10.013993998927086</v>
      </c>
      <c r="G10" s="487">
        <v>10.107873877126504</v>
      </c>
      <c r="H10" s="487">
        <v>11.590312013518627</v>
      </c>
      <c r="I10" s="487">
        <v>12.841152205472623</v>
      </c>
      <c r="J10" s="487">
        <v>12.645344139656553</v>
      </c>
      <c r="K10" s="487">
        <v>12.622703009574046</v>
      </c>
      <c r="L10" s="487">
        <v>12.923064113320814</v>
      </c>
      <c r="M10" s="487">
        <v>12.771154474043097</v>
      </c>
      <c r="N10" s="487">
        <v>10.821192718651371</v>
      </c>
      <c r="O10" s="487">
        <v>11.146569681392977</v>
      </c>
      <c r="P10" s="487">
        <v>11.959713369703072</v>
      </c>
      <c r="Q10" s="487">
        <v>14.073887066691862</v>
      </c>
      <c r="R10" s="487">
        <v>11.334518507306802</v>
      </c>
      <c r="S10" s="487">
        <v>14.59988719257582</v>
      </c>
      <c r="T10" s="593">
        <v>6.959883096012623</v>
      </c>
      <c r="U10" s="462"/>
      <c r="V10" s="375"/>
      <c r="W10" s="375"/>
      <c r="X10" s="375"/>
      <c r="AU10" s="458"/>
      <c r="AV10" s="466"/>
      <c r="AX10" s="458"/>
      <c r="AZ10" s="458"/>
      <c r="BB10" s="458"/>
      <c r="BC10" s="458"/>
      <c r="BD10" s="458"/>
      <c r="BE10" s="458"/>
      <c r="BH10" s="458"/>
      <c r="BI10" s="458"/>
      <c r="BJ10" s="458"/>
      <c r="BK10" s="458"/>
      <c r="BL10" s="458"/>
      <c r="BM10" s="458"/>
      <c r="BN10" s="458"/>
      <c r="BO10" s="458"/>
    </row>
    <row r="11" spans="1:67" ht="18.75" customHeight="1">
      <c r="A11" s="459" t="s">
        <v>47</v>
      </c>
      <c r="B11" s="487">
        <v>6.5482903394672585</v>
      </c>
      <c r="C11" s="487">
        <v>4.507896208452225</v>
      </c>
      <c r="D11" s="487">
        <v>8.220648326916647</v>
      </c>
      <c r="E11" s="487">
        <v>8.287398979797285</v>
      </c>
      <c r="F11" s="487">
        <v>11.389113132906237</v>
      </c>
      <c r="G11" s="487">
        <v>7.9132066405165045</v>
      </c>
      <c r="H11" s="487">
        <v>7.638138743212271</v>
      </c>
      <c r="I11" s="487">
        <v>8.896908716187856</v>
      </c>
      <c r="J11" s="487">
        <v>8.158131323295377</v>
      </c>
      <c r="K11" s="487">
        <v>9.346587184143448</v>
      </c>
      <c r="L11" s="487">
        <v>13.342412843296916</v>
      </c>
      <c r="M11" s="487">
        <v>9.131975207421286</v>
      </c>
      <c r="N11" s="487">
        <v>9.746031901552751</v>
      </c>
      <c r="O11" s="487">
        <v>9.65256883536798</v>
      </c>
      <c r="P11" s="487">
        <v>12.050339852866113</v>
      </c>
      <c r="Q11" s="487" t="s">
        <v>92</v>
      </c>
      <c r="R11" s="487">
        <v>13.007147490957005</v>
      </c>
      <c r="S11" s="487">
        <v>12.287010865657063</v>
      </c>
      <c r="T11" s="593">
        <v>8.441352724429878</v>
      </c>
      <c r="U11" s="462"/>
      <c r="V11" s="378"/>
      <c r="W11" s="378"/>
      <c r="X11" s="378"/>
      <c r="AU11" s="458"/>
      <c r="AV11" s="466"/>
      <c r="AX11" s="458"/>
      <c r="AZ11" s="458"/>
      <c r="BB11" s="458"/>
      <c r="BC11" s="458"/>
      <c r="BD11" s="458"/>
      <c r="BE11" s="458"/>
      <c r="BH11" s="458"/>
      <c r="BI11" s="458"/>
      <c r="BJ11" s="458"/>
      <c r="BK11" s="458"/>
      <c r="BL11" s="458"/>
      <c r="BM11" s="458"/>
      <c r="BN11" s="458"/>
      <c r="BO11" s="458"/>
    </row>
    <row r="12" spans="1:67" ht="18.75" customHeight="1">
      <c r="A12" s="459" t="s">
        <v>20</v>
      </c>
      <c r="B12" s="487">
        <v>2.9457273482948425</v>
      </c>
      <c r="C12" s="487">
        <v>5.218040698642562</v>
      </c>
      <c r="D12" s="487">
        <v>16.319777560617883</v>
      </c>
      <c r="E12" s="487">
        <v>19.53727004357882</v>
      </c>
      <c r="F12" s="487">
        <v>5.692967705429687</v>
      </c>
      <c r="G12" s="487">
        <v>10.260743574281722</v>
      </c>
      <c r="H12" s="487">
        <v>11.681460736556867</v>
      </c>
      <c r="I12" s="487">
        <v>13.814547615822082</v>
      </c>
      <c r="J12" s="487">
        <v>7.890660311703399</v>
      </c>
      <c r="K12" s="487">
        <v>14.59129279413769</v>
      </c>
      <c r="L12" s="487">
        <v>13.18679039047112</v>
      </c>
      <c r="M12" s="487">
        <v>15.259161291719337</v>
      </c>
      <c r="N12" s="487">
        <v>11.67360077888354</v>
      </c>
      <c r="O12" s="487">
        <v>13.824199953505747</v>
      </c>
      <c r="P12" s="487">
        <v>13.099925538242282</v>
      </c>
      <c r="Q12" s="487">
        <v>14.094541424947776</v>
      </c>
      <c r="R12" s="487">
        <v>12.801624366252423</v>
      </c>
      <c r="S12" s="487">
        <v>15.45973967395597</v>
      </c>
      <c r="T12" s="593">
        <v>7.905391610163479</v>
      </c>
      <c r="U12" s="462"/>
      <c r="V12" s="375"/>
      <c r="W12" s="375"/>
      <c r="X12" s="375"/>
      <c r="AU12" s="458"/>
      <c r="AV12" s="466"/>
      <c r="AX12" s="458"/>
      <c r="AZ12" s="458"/>
      <c r="BB12" s="458"/>
      <c r="BC12" s="458"/>
      <c r="BD12" s="458"/>
      <c r="BE12" s="458"/>
      <c r="BH12" s="458"/>
      <c r="BI12" s="458"/>
      <c r="BJ12" s="458"/>
      <c r="BK12" s="458"/>
      <c r="BL12" s="458"/>
      <c r="BM12" s="458"/>
      <c r="BN12" s="458"/>
      <c r="BO12" s="458"/>
    </row>
    <row r="13" spans="1:67" ht="18.75" customHeight="1">
      <c r="A13" s="459" t="s">
        <v>10</v>
      </c>
      <c r="B13" s="487">
        <v>17.72348877486251</v>
      </c>
      <c r="C13" s="487">
        <v>6.760995877779606</v>
      </c>
      <c r="D13" s="487">
        <v>17.360105490942544</v>
      </c>
      <c r="E13" s="487">
        <v>8.180385962213919</v>
      </c>
      <c r="F13" s="487">
        <v>792.9187320364906</v>
      </c>
      <c r="G13" s="487">
        <v>12.936189049494756</v>
      </c>
      <c r="H13" s="487">
        <v>12.587244825662108</v>
      </c>
      <c r="I13" s="487">
        <v>16.270482836973198</v>
      </c>
      <c r="J13" s="487">
        <v>18.049298013802016</v>
      </c>
      <c r="K13" s="487">
        <v>17.140847639869655</v>
      </c>
      <c r="L13" s="487">
        <v>17.45984962569993</v>
      </c>
      <c r="M13" s="487">
        <v>17.967344992052958</v>
      </c>
      <c r="N13" s="487">
        <v>17.07462090518649</v>
      </c>
      <c r="O13" s="487">
        <v>18.61866555761886</v>
      </c>
      <c r="P13" s="487">
        <v>16.70965473934411</v>
      </c>
      <c r="Q13" s="487">
        <v>19.697718652166678</v>
      </c>
      <c r="R13" s="487">
        <v>10.762261255005251</v>
      </c>
      <c r="S13" s="487">
        <v>19.027204524079288</v>
      </c>
      <c r="T13" s="593">
        <v>8.595502423694171</v>
      </c>
      <c r="U13" s="462"/>
      <c r="V13" s="378"/>
      <c r="W13" s="378"/>
      <c r="X13" s="378"/>
      <c r="AU13" s="458"/>
      <c r="AV13" s="466"/>
      <c r="AX13" s="458"/>
      <c r="AZ13" s="458"/>
      <c r="BB13" s="458"/>
      <c r="BC13" s="458"/>
      <c r="BD13" s="458"/>
      <c r="BE13" s="458"/>
      <c r="BH13" s="458"/>
      <c r="BI13" s="458"/>
      <c r="BJ13" s="458"/>
      <c r="BK13" s="458"/>
      <c r="BL13" s="458"/>
      <c r="BM13" s="458"/>
      <c r="BN13" s="458"/>
      <c r="BO13" s="458"/>
    </row>
    <row r="14" spans="1:67" ht="18.75" customHeight="1">
      <c r="A14" s="459" t="s">
        <v>39</v>
      </c>
      <c r="B14" s="487">
        <v>12.762395771809516</v>
      </c>
      <c r="C14" s="487">
        <v>5.936429315867051</v>
      </c>
      <c r="D14" s="487">
        <v>14.125560165266737</v>
      </c>
      <c r="E14" s="487">
        <v>18.904891749409078</v>
      </c>
      <c r="F14" s="487">
        <v>9.239431997737935</v>
      </c>
      <c r="G14" s="487">
        <v>11.586435270398324</v>
      </c>
      <c r="H14" s="487">
        <v>12.64746309055418</v>
      </c>
      <c r="I14" s="487">
        <v>15.693880430691218</v>
      </c>
      <c r="J14" s="487">
        <v>14.478461825557615</v>
      </c>
      <c r="K14" s="487">
        <v>15.878954561621997</v>
      </c>
      <c r="L14" s="487">
        <v>15.594464685171225</v>
      </c>
      <c r="M14" s="487">
        <v>14.092951893274611</v>
      </c>
      <c r="N14" s="487">
        <v>14.21826697678599</v>
      </c>
      <c r="O14" s="487">
        <v>13.135571978980359</v>
      </c>
      <c r="P14" s="487">
        <v>13.146952331459694</v>
      </c>
      <c r="Q14" s="487">
        <v>23.991730223089363</v>
      </c>
      <c r="R14" s="487">
        <v>17.14576100549144</v>
      </c>
      <c r="S14" s="487">
        <v>16.830601819506548</v>
      </c>
      <c r="T14" s="593">
        <v>13.698178852468276</v>
      </c>
      <c r="U14" s="462"/>
      <c r="V14" s="375"/>
      <c r="W14" s="375"/>
      <c r="X14" s="375"/>
      <c r="AU14" s="458"/>
      <c r="AV14" s="466"/>
      <c r="AX14" s="458"/>
      <c r="AZ14" s="458"/>
      <c r="BB14" s="458"/>
      <c r="BC14" s="458"/>
      <c r="BD14" s="458"/>
      <c r="BE14" s="458"/>
      <c r="BH14" s="458"/>
      <c r="BI14" s="458"/>
      <c r="BJ14" s="458"/>
      <c r="BK14" s="458"/>
      <c r="BL14" s="458"/>
      <c r="BM14" s="458"/>
      <c r="BN14" s="458"/>
      <c r="BO14" s="458"/>
    </row>
    <row r="15" spans="1:67" ht="18.75" customHeight="1">
      <c r="A15" s="459" t="s">
        <v>22</v>
      </c>
      <c r="B15" s="487">
        <v>6.173984154002295</v>
      </c>
      <c r="C15" s="487">
        <v>6.6173756082870625</v>
      </c>
      <c r="D15" s="487">
        <v>7.814719510667471</v>
      </c>
      <c r="E15" s="487">
        <v>10.586490056979263</v>
      </c>
      <c r="F15" s="487">
        <v>7.581980402158456</v>
      </c>
      <c r="G15" s="487">
        <v>9.810313259163362</v>
      </c>
      <c r="H15" s="487">
        <v>9.225643175889063</v>
      </c>
      <c r="I15" s="487">
        <v>9.89855121963129</v>
      </c>
      <c r="J15" s="487">
        <v>9.68833754117788</v>
      </c>
      <c r="K15" s="487">
        <v>10.758113414843978</v>
      </c>
      <c r="L15" s="487">
        <v>12.628596555410276</v>
      </c>
      <c r="M15" s="487">
        <v>10.31573439516861</v>
      </c>
      <c r="N15" s="487">
        <v>10.397057972874062</v>
      </c>
      <c r="O15" s="487">
        <v>11.110541923636639</v>
      </c>
      <c r="P15" s="487">
        <v>12.843285884905974</v>
      </c>
      <c r="Q15" s="487">
        <v>14.055207451249954</v>
      </c>
      <c r="R15" s="487">
        <v>12.837973205437828</v>
      </c>
      <c r="S15" s="487">
        <v>13.976685177759176</v>
      </c>
      <c r="T15" s="593">
        <v>7.706188503217988</v>
      </c>
      <c r="U15" s="462"/>
      <c r="V15" s="378"/>
      <c r="W15" s="378"/>
      <c r="X15" s="378"/>
      <c r="AU15" s="458"/>
      <c r="AV15" s="466"/>
      <c r="AX15" s="458"/>
      <c r="AZ15" s="458"/>
      <c r="BB15" s="458"/>
      <c r="BC15" s="458"/>
      <c r="BD15" s="458"/>
      <c r="BE15" s="458"/>
      <c r="BH15" s="458"/>
      <c r="BI15" s="458"/>
      <c r="BJ15" s="458"/>
      <c r="BK15" s="458"/>
      <c r="BL15" s="458"/>
      <c r="BM15" s="458"/>
      <c r="BN15" s="458"/>
      <c r="BO15" s="458"/>
    </row>
    <row r="16" spans="1:67" ht="18.75" customHeight="1">
      <c r="A16" s="459" t="s">
        <v>40</v>
      </c>
      <c r="B16" s="487">
        <v>6.956153720576334</v>
      </c>
      <c r="C16" s="487">
        <v>6.640499521239798</v>
      </c>
      <c r="D16" s="487">
        <v>12.689408442420437</v>
      </c>
      <c r="E16" s="487">
        <v>13.507021039090109</v>
      </c>
      <c r="F16" s="487">
        <v>8.490301638087354</v>
      </c>
      <c r="G16" s="487">
        <v>11.74402250633488</v>
      </c>
      <c r="H16" s="487">
        <v>11.290528750589342</v>
      </c>
      <c r="I16" s="487">
        <v>9.52327740825284</v>
      </c>
      <c r="J16" s="487">
        <v>14.457709821201739</v>
      </c>
      <c r="K16" s="487">
        <v>14.46004865197559</v>
      </c>
      <c r="L16" s="487">
        <v>14.401593721528446</v>
      </c>
      <c r="M16" s="487">
        <v>13.42598306195779</v>
      </c>
      <c r="N16" s="487">
        <v>15.282240969713296</v>
      </c>
      <c r="O16" s="487">
        <v>15.21794096503848</v>
      </c>
      <c r="P16" s="487">
        <v>14.065277513203759</v>
      </c>
      <c r="Q16" s="487" t="s">
        <v>92</v>
      </c>
      <c r="R16" s="487">
        <v>14.857155064285354</v>
      </c>
      <c r="S16" s="487">
        <v>16.242281691250803</v>
      </c>
      <c r="T16" s="593">
        <v>9.782574478948558</v>
      </c>
      <c r="U16" s="462"/>
      <c r="V16" s="385"/>
      <c r="W16" s="385"/>
      <c r="X16" s="385"/>
      <c r="AU16" s="458"/>
      <c r="AV16" s="466"/>
      <c r="AX16" s="458"/>
      <c r="AZ16" s="458"/>
      <c r="BB16" s="458"/>
      <c r="BC16" s="458"/>
      <c r="BD16" s="458"/>
      <c r="BE16" s="458"/>
      <c r="BH16" s="458"/>
      <c r="BI16" s="458"/>
      <c r="BJ16" s="458"/>
      <c r="BK16" s="458"/>
      <c r="BL16" s="458"/>
      <c r="BM16" s="458"/>
      <c r="BN16" s="458"/>
      <c r="BO16" s="458"/>
    </row>
    <row r="17" spans="1:67" ht="18.75" customHeight="1">
      <c r="A17" s="459" t="s">
        <v>23</v>
      </c>
      <c r="B17" s="487">
        <v>6.676576625777216</v>
      </c>
      <c r="C17" s="487">
        <v>5.705289785086832</v>
      </c>
      <c r="D17" s="487">
        <v>8.153307135689932</v>
      </c>
      <c r="E17" s="487">
        <v>6.209157679764976</v>
      </c>
      <c r="F17" s="487">
        <v>7.6014756262060015</v>
      </c>
      <c r="G17" s="487">
        <v>8.689589659829473</v>
      </c>
      <c r="H17" s="487">
        <v>9.470973835535403</v>
      </c>
      <c r="I17" s="487">
        <v>9.277798145004347</v>
      </c>
      <c r="J17" s="487">
        <v>11.019147924461093</v>
      </c>
      <c r="K17" s="487">
        <v>10.220714825599398</v>
      </c>
      <c r="L17" s="487">
        <v>12.49169171633437</v>
      </c>
      <c r="M17" s="487">
        <v>11.123526738798867</v>
      </c>
      <c r="N17" s="487">
        <v>12.504365681258358</v>
      </c>
      <c r="O17" s="487">
        <v>11.584975013027062</v>
      </c>
      <c r="P17" s="487">
        <v>11.22733933770167</v>
      </c>
      <c r="Q17" s="487">
        <v>13.500250943963895</v>
      </c>
      <c r="R17" s="487">
        <v>13.668192708013361</v>
      </c>
      <c r="S17" s="487">
        <v>13.735821167471771</v>
      </c>
      <c r="T17" s="593">
        <v>9.250970561273656</v>
      </c>
      <c r="U17" s="462"/>
      <c r="V17" s="378"/>
      <c r="W17" s="378"/>
      <c r="X17" s="378"/>
      <c r="AU17" s="458"/>
      <c r="AV17" s="466"/>
      <c r="AX17" s="458"/>
      <c r="AZ17" s="458"/>
      <c r="BB17" s="458"/>
      <c r="BC17" s="458"/>
      <c r="BD17" s="458"/>
      <c r="BE17" s="458"/>
      <c r="BH17" s="458"/>
      <c r="BI17" s="458"/>
      <c r="BJ17" s="458"/>
      <c r="BK17" s="458"/>
      <c r="BL17" s="458"/>
      <c r="BM17" s="458"/>
      <c r="BN17" s="458"/>
      <c r="BO17" s="458"/>
    </row>
    <row r="18" spans="1:67" ht="18.75" customHeight="1">
      <c r="A18" s="459" t="s">
        <v>24</v>
      </c>
      <c r="B18" s="487">
        <v>8.076653490922492</v>
      </c>
      <c r="C18" s="487">
        <v>9.537865575691962</v>
      </c>
      <c r="D18" s="487">
        <v>8.200318083128119</v>
      </c>
      <c r="E18" s="487">
        <v>21.97313289185913</v>
      </c>
      <c r="F18" s="487">
        <v>7.337890451700988</v>
      </c>
      <c r="G18" s="487">
        <v>9.966916354378956</v>
      </c>
      <c r="H18" s="487">
        <v>10.61224574842553</v>
      </c>
      <c r="I18" s="487">
        <v>12.666220826392808</v>
      </c>
      <c r="J18" s="487">
        <v>9.18093427539975</v>
      </c>
      <c r="K18" s="487">
        <v>11.176708070317435</v>
      </c>
      <c r="L18" s="487">
        <v>12.597420105886197</v>
      </c>
      <c r="M18" s="487">
        <v>9.23934228516583</v>
      </c>
      <c r="N18" s="487">
        <v>11.679649141796487</v>
      </c>
      <c r="O18" s="487">
        <v>11.45520716588791</v>
      </c>
      <c r="P18" s="487">
        <v>10.787518981062414</v>
      </c>
      <c r="Q18" s="487">
        <v>12.757977124783284</v>
      </c>
      <c r="R18" s="487">
        <v>14.909637365687681</v>
      </c>
      <c r="S18" s="487">
        <v>13.654368272366654</v>
      </c>
      <c r="T18" s="593">
        <v>11.471588893221586</v>
      </c>
      <c r="U18" s="462"/>
      <c r="V18" s="385"/>
      <c r="W18" s="385"/>
      <c r="X18" s="385"/>
      <c r="AU18" s="458"/>
      <c r="AV18" s="466"/>
      <c r="AX18" s="458"/>
      <c r="AZ18" s="458"/>
      <c r="BB18" s="458"/>
      <c r="BC18" s="458"/>
      <c r="BD18" s="458"/>
      <c r="BE18" s="458"/>
      <c r="BH18" s="458"/>
      <c r="BI18" s="458"/>
      <c r="BJ18" s="458"/>
      <c r="BK18" s="458"/>
      <c r="BL18" s="458"/>
      <c r="BM18" s="458"/>
      <c r="BN18" s="458"/>
      <c r="BO18" s="458"/>
    </row>
    <row r="19" spans="1:67" ht="18.75" customHeight="1">
      <c r="A19" s="459" t="s">
        <v>9</v>
      </c>
      <c r="B19" s="487">
        <v>6.285128928572351</v>
      </c>
      <c r="C19" s="487">
        <v>6.5354471254201965</v>
      </c>
      <c r="D19" s="487">
        <v>8.38255733542087</v>
      </c>
      <c r="E19" s="487">
        <v>9.995787374001846</v>
      </c>
      <c r="F19" s="487">
        <v>8.989246415403922</v>
      </c>
      <c r="G19" s="487">
        <v>8.5359313244914</v>
      </c>
      <c r="H19" s="487">
        <v>8.67206006557571</v>
      </c>
      <c r="I19" s="487">
        <v>9.46745238052415</v>
      </c>
      <c r="J19" s="487">
        <v>10.717023132920191</v>
      </c>
      <c r="K19" s="487">
        <v>9.96889869134833</v>
      </c>
      <c r="L19" s="487">
        <v>9.626307988368275</v>
      </c>
      <c r="M19" s="487">
        <v>10.004199787355502</v>
      </c>
      <c r="N19" s="487">
        <v>9.373761867937631</v>
      </c>
      <c r="O19" s="487">
        <v>10.463734716469911</v>
      </c>
      <c r="P19" s="487">
        <v>10.074622152252575</v>
      </c>
      <c r="Q19" s="487">
        <v>9.361019403113671</v>
      </c>
      <c r="R19" s="487">
        <v>12.62422686763251</v>
      </c>
      <c r="S19" s="487">
        <v>12.079614863714658</v>
      </c>
      <c r="T19" s="593">
        <v>9.135551686990846</v>
      </c>
      <c r="U19" s="462"/>
      <c r="V19" s="378"/>
      <c r="W19" s="378"/>
      <c r="X19" s="378"/>
      <c r="AU19" s="458"/>
      <c r="AV19" s="466"/>
      <c r="AX19" s="458"/>
      <c r="AZ19" s="458"/>
      <c r="BB19" s="458"/>
      <c r="BC19" s="458"/>
      <c r="BD19" s="458"/>
      <c r="BE19" s="458"/>
      <c r="BH19" s="458"/>
      <c r="BI19" s="458"/>
      <c r="BJ19" s="458"/>
      <c r="BK19" s="458"/>
      <c r="BL19" s="458"/>
      <c r="BM19" s="458"/>
      <c r="BN19" s="458"/>
      <c r="BO19" s="458"/>
    </row>
    <row r="20" spans="1:68" ht="18.75" customHeight="1">
      <c r="A20" s="459" t="s">
        <v>25</v>
      </c>
      <c r="B20" s="487">
        <v>11.877193225994857</v>
      </c>
      <c r="C20" s="487">
        <v>13.98650722018159</v>
      </c>
      <c r="D20" s="487">
        <v>13.448055465686256</v>
      </c>
      <c r="E20" s="487">
        <v>12.920747795987818</v>
      </c>
      <c r="F20" s="487">
        <v>11.762246716460782</v>
      </c>
      <c r="G20" s="487">
        <v>12.561029505293467</v>
      </c>
      <c r="H20" s="487">
        <v>13.106112244378028</v>
      </c>
      <c r="I20" s="487">
        <v>14.403725570228346</v>
      </c>
      <c r="J20" s="487">
        <v>17.249930585931033</v>
      </c>
      <c r="K20" s="487">
        <v>16.49203888312175</v>
      </c>
      <c r="L20" s="487">
        <v>14.459386580505212</v>
      </c>
      <c r="M20" s="487">
        <v>15.127199303693173</v>
      </c>
      <c r="N20" s="487">
        <v>15.633428957664805</v>
      </c>
      <c r="O20" s="487">
        <v>15.406215189879946</v>
      </c>
      <c r="P20" s="487">
        <v>16.069185722679887</v>
      </c>
      <c r="Q20" s="487">
        <v>16.90547272069942</v>
      </c>
      <c r="R20" s="487">
        <v>20.294311740171047</v>
      </c>
      <c r="S20" s="487">
        <v>17.596524185580908</v>
      </c>
      <c r="T20" s="593">
        <v>15.854534961904902</v>
      </c>
      <c r="U20" s="462"/>
      <c r="V20" s="385"/>
      <c r="W20" s="385"/>
      <c r="X20" s="385"/>
      <c r="AU20" s="458"/>
      <c r="AV20" s="466"/>
      <c r="AX20" s="458"/>
      <c r="AZ20" s="458"/>
      <c r="BB20" s="458"/>
      <c r="BC20" s="458"/>
      <c r="BD20" s="458"/>
      <c r="BE20" s="458"/>
      <c r="BH20" s="458"/>
      <c r="BI20" s="458"/>
      <c r="BJ20" s="458"/>
      <c r="BK20" s="458"/>
      <c r="BL20" s="458"/>
      <c r="BM20" s="458"/>
      <c r="BN20" s="458"/>
      <c r="BO20" s="458"/>
      <c r="BP20" s="468"/>
    </row>
    <row r="21" spans="1:67" ht="18.75" customHeight="1">
      <c r="A21" s="459" t="s">
        <v>26</v>
      </c>
      <c r="B21" s="487">
        <v>11.75148311835443</v>
      </c>
      <c r="C21" s="487">
        <v>15.177795839327334</v>
      </c>
      <c r="D21" s="487">
        <v>11.748775486858836</v>
      </c>
      <c r="E21" s="487">
        <v>15.983977204749308</v>
      </c>
      <c r="F21" s="487">
        <v>9.641063080679077</v>
      </c>
      <c r="G21" s="487">
        <v>11.512066492641278</v>
      </c>
      <c r="H21" s="487">
        <v>10.870952445839652</v>
      </c>
      <c r="I21" s="487">
        <v>12.68186306891555</v>
      </c>
      <c r="J21" s="487">
        <v>15.127524588429328</v>
      </c>
      <c r="K21" s="487">
        <v>15.980944665302157</v>
      </c>
      <c r="L21" s="487">
        <v>14.570826497527408</v>
      </c>
      <c r="M21" s="487">
        <v>14.465422306877507</v>
      </c>
      <c r="N21" s="487">
        <v>14.994920063786838</v>
      </c>
      <c r="O21" s="487">
        <v>15.85086226492009</v>
      </c>
      <c r="P21" s="487">
        <v>13.371157096533212</v>
      </c>
      <c r="Q21" s="487">
        <v>12.457852636993154</v>
      </c>
      <c r="R21" s="487">
        <v>18.776281763096016</v>
      </c>
      <c r="S21" s="487">
        <v>16.101545261807445</v>
      </c>
      <c r="T21" s="593">
        <v>14.962527805112275</v>
      </c>
      <c r="U21" s="462"/>
      <c r="V21" s="378"/>
      <c r="W21" s="378"/>
      <c r="X21" s="378"/>
      <c r="AU21" s="458"/>
      <c r="AV21" s="466"/>
      <c r="AX21" s="458"/>
      <c r="AZ21" s="458"/>
      <c r="BB21" s="458"/>
      <c r="BC21" s="458"/>
      <c r="BD21" s="458"/>
      <c r="BE21" s="458"/>
      <c r="BH21" s="458"/>
      <c r="BI21" s="458"/>
      <c r="BJ21" s="458"/>
      <c r="BK21" s="458"/>
      <c r="BL21" s="458"/>
      <c r="BM21" s="458"/>
      <c r="BN21" s="458"/>
      <c r="BO21" s="458"/>
    </row>
    <row r="22" spans="1:67" ht="18.75" customHeight="1">
      <c r="A22" s="459" t="s">
        <v>13</v>
      </c>
      <c r="B22" s="487">
        <v>12.55281566816121</v>
      </c>
      <c r="C22" s="487">
        <v>10.505952169142246</v>
      </c>
      <c r="D22" s="487">
        <v>11.870276413758646</v>
      </c>
      <c r="E22" s="487">
        <v>12.838013785419228</v>
      </c>
      <c r="F22" s="487">
        <v>7.697802799642951</v>
      </c>
      <c r="G22" s="487">
        <v>9.899246425341437</v>
      </c>
      <c r="H22" s="487">
        <v>7.790915231117218</v>
      </c>
      <c r="I22" s="487">
        <v>12.818509230326352</v>
      </c>
      <c r="J22" s="487">
        <v>14.45051487381567</v>
      </c>
      <c r="K22" s="487">
        <v>12.643774620727308</v>
      </c>
      <c r="L22" s="487">
        <v>13.237354805360567</v>
      </c>
      <c r="M22" s="487">
        <v>13.511705056659318</v>
      </c>
      <c r="N22" s="487">
        <v>13.3976172445875</v>
      </c>
      <c r="O22" s="487">
        <v>12.357057999703622</v>
      </c>
      <c r="P22" s="487">
        <v>8.986659635235608</v>
      </c>
      <c r="Q22" s="487">
        <v>14.999947728391513</v>
      </c>
      <c r="R22" s="487">
        <v>10.365960480993005</v>
      </c>
      <c r="S22" s="487">
        <v>14.636440089453611</v>
      </c>
      <c r="T22" s="593">
        <v>10.62930011607626</v>
      </c>
      <c r="U22" s="462"/>
      <c r="V22" s="385"/>
      <c r="W22" s="385"/>
      <c r="X22" s="385"/>
      <c r="AU22" s="458"/>
      <c r="AV22" s="466"/>
      <c r="AX22" s="458"/>
      <c r="AZ22" s="458"/>
      <c r="BB22" s="458"/>
      <c r="BC22" s="458"/>
      <c r="BD22" s="458"/>
      <c r="BE22" s="458"/>
      <c r="BH22" s="458"/>
      <c r="BI22" s="458"/>
      <c r="BJ22" s="458"/>
      <c r="BK22" s="458"/>
      <c r="BL22" s="458"/>
      <c r="BM22" s="458"/>
      <c r="BN22" s="458"/>
      <c r="BO22" s="458"/>
    </row>
    <row r="23" spans="1:67" ht="18.75" customHeight="1">
      <c r="A23" s="459" t="s">
        <v>27</v>
      </c>
      <c r="B23" s="487">
        <v>15.111827047601817</v>
      </c>
      <c r="C23" s="487">
        <v>6.854415030471135</v>
      </c>
      <c r="D23" s="487">
        <v>15.150244747247491</v>
      </c>
      <c r="E23" s="487">
        <v>17.408688237327098</v>
      </c>
      <c r="F23" s="487">
        <v>7.432251065732783</v>
      </c>
      <c r="G23" s="487">
        <v>11.907239603511577</v>
      </c>
      <c r="H23" s="487">
        <v>9.865156151150885</v>
      </c>
      <c r="I23" s="487">
        <v>7.8065009906757545</v>
      </c>
      <c r="J23" s="487">
        <v>10.352860199272525</v>
      </c>
      <c r="K23" s="487">
        <v>17.494526854739608</v>
      </c>
      <c r="L23" s="487">
        <v>15.150406788464228</v>
      </c>
      <c r="M23" s="487">
        <v>16.423386031594113</v>
      </c>
      <c r="N23" s="487">
        <v>16.093119345132457</v>
      </c>
      <c r="O23" s="487">
        <v>16.958260632776444</v>
      </c>
      <c r="P23" s="487">
        <v>15.495115745481183</v>
      </c>
      <c r="Q23" s="487" t="s">
        <v>92</v>
      </c>
      <c r="R23" s="487">
        <v>15.283237313060388</v>
      </c>
      <c r="S23" s="487">
        <v>16.56973244330938</v>
      </c>
      <c r="T23" s="593">
        <v>7.561345353843368</v>
      </c>
      <c r="U23" s="462"/>
      <c r="V23" s="378"/>
      <c r="W23" s="378"/>
      <c r="X23" s="378"/>
      <c r="AU23" s="458"/>
      <c r="AV23" s="466"/>
      <c r="AW23" s="458"/>
      <c r="AX23" s="458"/>
      <c r="AY23" s="458"/>
      <c r="AZ23" s="458"/>
      <c r="BA23" s="458"/>
      <c r="BB23" s="458"/>
      <c r="BC23" s="458"/>
      <c r="BD23" s="458"/>
      <c r="BE23" s="458"/>
      <c r="BH23" s="458"/>
      <c r="BI23" s="458"/>
      <c r="BK23" s="458"/>
      <c r="BL23" s="458"/>
      <c r="BM23" s="458"/>
      <c r="BN23" s="458"/>
      <c r="BO23" s="458"/>
    </row>
    <row r="24" spans="1:67" ht="18.75" customHeight="1">
      <c r="A24" s="459" t="s">
        <v>28</v>
      </c>
      <c r="B24" s="487">
        <v>6.69147863685178</v>
      </c>
      <c r="C24" s="487">
        <v>6.334844333008356</v>
      </c>
      <c r="D24" s="487">
        <v>7.429327669257295</v>
      </c>
      <c r="E24" s="487">
        <v>7.993937249169039</v>
      </c>
      <c r="F24" s="487">
        <v>7.320924104200828</v>
      </c>
      <c r="G24" s="487">
        <v>9.454548471878848</v>
      </c>
      <c r="H24" s="487">
        <v>11.228548344640082</v>
      </c>
      <c r="I24" s="487">
        <v>11.427419604736128</v>
      </c>
      <c r="J24" s="487">
        <v>10.39734639294496</v>
      </c>
      <c r="K24" s="487">
        <v>10.341475675304022</v>
      </c>
      <c r="L24" s="487">
        <v>11.574734360275652</v>
      </c>
      <c r="M24" s="487">
        <v>8.84462571086112</v>
      </c>
      <c r="N24" s="487">
        <v>12.203261112731361</v>
      </c>
      <c r="O24" s="487">
        <v>11.53911693496009</v>
      </c>
      <c r="P24" s="487">
        <v>11.098178180345391</v>
      </c>
      <c r="Q24" s="487">
        <v>14.370326490164512</v>
      </c>
      <c r="R24" s="487">
        <v>11.696051150460853</v>
      </c>
      <c r="S24" s="487">
        <v>14.579068542312706</v>
      </c>
      <c r="T24" s="593">
        <v>9.565560215224979</v>
      </c>
      <c r="U24" s="462"/>
      <c r="V24" s="385"/>
      <c r="W24" s="385"/>
      <c r="X24" s="385"/>
      <c r="AU24" s="466"/>
      <c r="AV24" s="466"/>
      <c r="AW24" s="458"/>
      <c r="AX24" s="458"/>
      <c r="AY24" s="458"/>
      <c r="AZ24" s="458"/>
      <c r="BA24" s="458"/>
      <c r="BB24" s="458"/>
      <c r="BC24" s="458"/>
      <c r="BD24" s="458"/>
      <c r="BE24" s="458"/>
      <c r="BH24" s="458"/>
      <c r="BI24" s="458"/>
      <c r="BK24" s="458"/>
      <c r="BL24" s="458"/>
      <c r="BM24" s="458"/>
      <c r="BN24" s="458"/>
      <c r="BO24" s="458"/>
    </row>
    <row r="25" spans="1:57" ht="18.75" customHeight="1">
      <c r="A25" s="459" t="s">
        <v>29</v>
      </c>
      <c r="B25" s="487">
        <v>7.464486869329429</v>
      </c>
      <c r="C25" s="487">
        <v>7.180395775786544</v>
      </c>
      <c r="D25" s="487">
        <v>18.370245819051174</v>
      </c>
      <c r="E25" s="487">
        <v>32.277244621259015</v>
      </c>
      <c r="F25" s="487">
        <v>8.44033058784686</v>
      </c>
      <c r="G25" s="487">
        <v>10.874315613249626</v>
      </c>
      <c r="H25" s="487">
        <v>12.561692316333739</v>
      </c>
      <c r="I25" s="487">
        <v>15.981377587650487</v>
      </c>
      <c r="J25" s="487">
        <v>15.823836797428584</v>
      </c>
      <c r="K25" s="487">
        <v>14.668236310447034</v>
      </c>
      <c r="L25" s="487">
        <v>15.298744912437682</v>
      </c>
      <c r="M25" s="487">
        <v>18.136128931251758</v>
      </c>
      <c r="N25" s="487">
        <v>13.359910514454281</v>
      </c>
      <c r="O25" s="487">
        <v>14.870303341625176</v>
      </c>
      <c r="P25" s="487">
        <v>15.043109103201708</v>
      </c>
      <c r="Q25" s="487">
        <v>16.30255457745953</v>
      </c>
      <c r="R25" s="487">
        <v>12.567712556392932</v>
      </c>
      <c r="S25" s="487">
        <v>15.690063057587157</v>
      </c>
      <c r="T25" s="593">
        <v>10.743577348723338</v>
      </c>
      <c r="U25" s="462"/>
      <c r="V25" s="378"/>
      <c r="W25" s="378"/>
      <c r="X25" s="37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</row>
    <row r="26" spans="1:57" ht="18.75" customHeight="1">
      <c r="A26" s="459" t="s">
        <v>118</v>
      </c>
      <c r="B26" s="487">
        <v>10.055534238398556</v>
      </c>
      <c r="C26" s="487">
        <v>22.468059966258853</v>
      </c>
      <c r="D26" s="487">
        <v>12.716437226773762</v>
      </c>
      <c r="E26" s="487">
        <v>16.40316112248211</v>
      </c>
      <c r="F26" s="487">
        <v>11.231047355154756</v>
      </c>
      <c r="G26" s="487">
        <v>12.988164510939695</v>
      </c>
      <c r="H26" s="487">
        <v>15.567822675603201</v>
      </c>
      <c r="I26" s="487">
        <v>14.571887667545925</v>
      </c>
      <c r="J26" s="487">
        <v>15.793165890859589</v>
      </c>
      <c r="K26" s="487">
        <v>15.737120249853783</v>
      </c>
      <c r="L26" s="487">
        <v>14.254264580853757</v>
      </c>
      <c r="M26" s="487">
        <v>15.37143292460485</v>
      </c>
      <c r="N26" s="487">
        <v>15.34804955255528</v>
      </c>
      <c r="O26" s="487">
        <v>15.671834874438845</v>
      </c>
      <c r="P26" s="487">
        <v>15.128286364571133</v>
      </c>
      <c r="Q26" s="487">
        <v>13.759987873390465</v>
      </c>
      <c r="R26" s="487">
        <v>12.959152233791663</v>
      </c>
      <c r="S26" s="487">
        <v>16.663500723534586</v>
      </c>
      <c r="T26" s="593">
        <v>14.068518642437555</v>
      </c>
      <c r="U26" s="462"/>
      <c r="V26" s="385"/>
      <c r="W26" s="385"/>
      <c r="X26" s="385"/>
      <c r="Y26" s="292"/>
      <c r="AM26" s="361"/>
      <c r="AN26" s="363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</row>
    <row r="27" spans="1:57" ht="18.75" customHeight="1">
      <c r="A27" s="459" t="s">
        <v>32</v>
      </c>
      <c r="B27" s="487">
        <v>8.256859517455585</v>
      </c>
      <c r="C27" s="487">
        <v>24.134099883550718</v>
      </c>
      <c r="D27" s="487">
        <v>3.6460210019964947</v>
      </c>
      <c r="E27" s="487">
        <v>10.289182584926017</v>
      </c>
      <c r="F27" s="487">
        <v>7.848449965784822</v>
      </c>
      <c r="G27" s="487">
        <v>10.177250005110762</v>
      </c>
      <c r="H27" s="487">
        <v>10.559302586212745</v>
      </c>
      <c r="I27" s="487">
        <v>7.300238213438432</v>
      </c>
      <c r="J27" s="487">
        <v>11.610316480441188</v>
      </c>
      <c r="K27" s="487">
        <v>11.349636816279517</v>
      </c>
      <c r="L27" s="487">
        <v>11.70488610078757</v>
      </c>
      <c r="M27" s="487">
        <v>30.07223381090772</v>
      </c>
      <c r="N27" s="487">
        <v>13.194194474596694</v>
      </c>
      <c r="O27" s="487">
        <v>10.829346501494289</v>
      </c>
      <c r="P27" s="487">
        <v>11.714927978952899</v>
      </c>
      <c r="Q27" s="487">
        <v>12.37122316128748</v>
      </c>
      <c r="R27" s="487">
        <v>12.841885186011803</v>
      </c>
      <c r="S27" s="487">
        <v>14.568964337913757</v>
      </c>
      <c r="T27" s="593">
        <v>11.582934934218871</v>
      </c>
      <c r="U27" s="462"/>
      <c r="V27" s="378"/>
      <c r="W27" s="378"/>
      <c r="X27" s="378"/>
      <c r="AL27" s="292"/>
      <c r="AM27" s="326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</row>
    <row r="28" spans="1:68" ht="18.75" customHeight="1">
      <c r="A28" s="459" t="s">
        <v>33</v>
      </c>
      <c r="B28" s="487">
        <v>7.73523084819557</v>
      </c>
      <c r="C28" s="487" t="s">
        <v>92</v>
      </c>
      <c r="D28" s="487">
        <v>6.925512086751939</v>
      </c>
      <c r="E28" s="487">
        <v>8.13036787747367</v>
      </c>
      <c r="F28" s="487">
        <v>7.1209102830563085</v>
      </c>
      <c r="G28" s="487">
        <v>10.79726052830937</v>
      </c>
      <c r="H28" s="487">
        <v>9.23221097869281</v>
      </c>
      <c r="I28" s="487">
        <v>9.217201409640818</v>
      </c>
      <c r="J28" s="487">
        <v>14.223060314865746</v>
      </c>
      <c r="K28" s="487">
        <v>12.10881819406486</v>
      </c>
      <c r="L28" s="487">
        <v>12.450292411241788</v>
      </c>
      <c r="M28" s="487">
        <v>9.368729706009752</v>
      </c>
      <c r="N28" s="487">
        <v>10.150042050056282</v>
      </c>
      <c r="O28" s="487">
        <v>12.066620651734189</v>
      </c>
      <c r="P28" s="487">
        <v>11.451387273242561</v>
      </c>
      <c r="Q28" s="487">
        <v>13.145406721679127</v>
      </c>
      <c r="R28" s="487">
        <v>9.33386657540533</v>
      </c>
      <c r="S28" s="487">
        <v>14.114929543872071</v>
      </c>
      <c r="T28" s="593">
        <v>10.121468666370099</v>
      </c>
      <c r="U28" s="462"/>
      <c r="V28" s="385"/>
      <c r="W28" s="385"/>
      <c r="X28" s="385"/>
      <c r="AL28" s="292"/>
      <c r="AM28" s="326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P28" s="468"/>
    </row>
    <row r="29" spans="1:57" ht="18.75" customHeight="1">
      <c r="A29" s="459" t="s">
        <v>34</v>
      </c>
      <c r="B29" s="487">
        <v>9.788287375623646</v>
      </c>
      <c r="C29" s="487">
        <v>8.13808913409745</v>
      </c>
      <c r="D29" s="487">
        <v>12.041063512877384</v>
      </c>
      <c r="E29" s="487">
        <v>10.42676111752338</v>
      </c>
      <c r="F29" s="487">
        <v>9.856894356980671</v>
      </c>
      <c r="G29" s="487">
        <v>10.003582394346784</v>
      </c>
      <c r="H29" s="487">
        <v>9.747061893026162</v>
      </c>
      <c r="I29" s="487">
        <v>12.469283389085234</v>
      </c>
      <c r="J29" s="487">
        <v>14.22064899358271</v>
      </c>
      <c r="K29" s="487">
        <v>12.808347243184684</v>
      </c>
      <c r="L29" s="487">
        <v>12.483169387089621</v>
      </c>
      <c r="M29" s="487">
        <v>11.027072354921277</v>
      </c>
      <c r="N29" s="487">
        <v>11.606218279842562</v>
      </c>
      <c r="O29" s="487">
        <v>13.7317965990151</v>
      </c>
      <c r="P29" s="487">
        <v>12.000293390071475</v>
      </c>
      <c r="Q29" s="487">
        <v>12.249374654604422</v>
      </c>
      <c r="R29" s="487">
        <v>13.661023185835585</v>
      </c>
      <c r="S29" s="487">
        <v>14.55751323216935</v>
      </c>
      <c r="T29" s="593">
        <v>12.333664343357048</v>
      </c>
      <c r="U29" s="462"/>
      <c r="V29" s="378"/>
      <c r="W29" s="378"/>
      <c r="X29" s="378"/>
      <c r="AL29" s="292"/>
      <c r="AM29" s="326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</row>
    <row r="30" spans="1:57" ht="18.75" customHeight="1">
      <c r="A30" s="594" t="s">
        <v>140</v>
      </c>
      <c r="B30" s="595">
        <v>6.366540647685108</v>
      </c>
      <c r="C30" s="595">
        <v>6.8916479877189145</v>
      </c>
      <c r="D30" s="595">
        <v>7.872325199354227</v>
      </c>
      <c r="E30" s="595">
        <v>8.401083745271782</v>
      </c>
      <c r="F30" s="595">
        <v>8.896603017648237</v>
      </c>
      <c r="G30" s="595">
        <v>8.936276736102581</v>
      </c>
      <c r="H30" s="595">
        <v>9.517159392014381</v>
      </c>
      <c r="I30" s="595">
        <v>9.667003557169213</v>
      </c>
      <c r="J30" s="595">
        <v>10.289839539635086</v>
      </c>
      <c r="K30" s="595">
        <v>10.531087948428512</v>
      </c>
      <c r="L30" s="595">
        <v>10.532814075271057</v>
      </c>
      <c r="M30" s="595">
        <v>10.56585858236796</v>
      </c>
      <c r="N30" s="595">
        <v>10.83657656883051</v>
      </c>
      <c r="O30" s="595">
        <v>11.041365301215421</v>
      </c>
      <c r="P30" s="595">
        <v>11.06227666688693</v>
      </c>
      <c r="Q30" s="595">
        <v>12.20939036704892</v>
      </c>
      <c r="R30" s="595">
        <v>12.785253352605883</v>
      </c>
      <c r="S30" s="595">
        <v>13.043041593056575</v>
      </c>
      <c r="T30" s="596">
        <v>8.98835050749028</v>
      </c>
      <c r="U30" s="597"/>
      <c r="V30" s="385"/>
      <c r="W30" s="385"/>
      <c r="X30" s="385"/>
      <c r="Y30" s="292"/>
      <c r="AL30" s="292"/>
      <c r="AM30" s="326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</row>
    <row r="31" spans="1:57" ht="10.5" customHeight="1" thickBot="1">
      <c r="A31" s="473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598"/>
      <c r="U31" s="476"/>
      <c r="V31" s="378"/>
      <c r="W31" s="378"/>
      <c r="X31" s="378"/>
      <c r="AL31" s="292"/>
      <c r="AM31" s="326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</row>
    <row r="32" spans="1:57" ht="18.75" customHeight="1">
      <c r="A32" s="477"/>
      <c r="B32" s="478"/>
      <c r="C32" s="478"/>
      <c r="D32" s="478"/>
      <c r="E32" s="477"/>
      <c r="F32" s="477"/>
      <c r="G32" s="478"/>
      <c r="H32" s="478"/>
      <c r="I32" s="478"/>
      <c r="J32" s="478"/>
      <c r="K32" s="478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AL32" s="365"/>
      <c r="AM32" s="326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</row>
    <row r="33" spans="1:57" ht="18.75" customHeight="1">
      <c r="A33" s="477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AL33" s="292"/>
      <c r="AM33" s="326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</row>
    <row r="34" spans="1:57" ht="18.75" customHeight="1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292"/>
      <c r="AM34" s="366"/>
      <c r="AN34" s="366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</row>
    <row r="35" spans="1:57" ht="18.75" customHeight="1">
      <c r="A35" s="477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AM35" s="366"/>
      <c r="AN35" s="366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</row>
    <row r="36" spans="1:57" ht="18.75" customHeight="1">
      <c r="A36" s="477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AM36" s="366"/>
      <c r="AN36" s="366"/>
      <c r="AQ36" s="458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</row>
    <row r="37" spans="23:57" ht="18.75" customHeight="1">
      <c r="W37" s="378"/>
      <c r="X37" s="378"/>
      <c r="AM37" s="366"/>
      <c r="AN37" s="366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</row>
    <row r="38" spans="15:57" ht="18.75" customHeight="1">
      <c r="O38" s="335"/>
      <c r="W38" s="385"/>
      <c r="X38" s="385"/>
      <c r="AM38" s="366"/>
      <c r="AN38" s="366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</row>
    <row r="39" spans="15:57" ht="18.75" customHeight="1">
      <c r="O39" s="335"/>
      <c r="W39" s="378"/>
      <c r="X39" s="378"/>
      <c r="AM39" s="366"/>
      <c r="AN39" s="366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</row>
    <row r="40" spans="15:57" ht="18.75" customHeight="1">
      <c r="O40" s="335"/>
      <c r="T40" s="492"/>
      <c r="U40" s="492"/>
      <c r="V40" s="492"/>
      <c r="W40" s="535"/>
      <c r="X40" s="535"/>
      <c r="Y40" s="536"/>
      <c r="Z40" s="492"/>
      <c r="AA40" s="492"/>
      <c r="AM40" s="362"/>
      <c r="AN40" s="362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</row>
    <row r="41" spans="18:57" ht="18.75" customHeight="1">
      <c r="R41" s="292"/>
      <c r="S41" s="370"/>
      <c r="T41" s="492"/>
      <c r="U41" s="492"/>
      <c r="V41" s="492"/>
      <c r="W41" s="534"/>
      <c r="X41" s="534"/>
      <c r="Y41" s="492"/>
      <c r="Z41" s="492"/>
      <c r="AA41" s="492"/>
      <c r="AM41" s="362"/>
      <c r="AN41" s="362"/>
      <c r="AQ41" s="458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</row>
    <row r="42" spans="1:57" ht="18.75" customHeight="1">
      <c r="A42" s="545"/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T42" s="599"/>
      <c r="U42" s="599"/>
      <c r="V42" s="599"/>
      <c r="W42" s="535"/>
      <c r="X42" s="535"/>
      <c r="Y42" s="536"/>
      <c r="Z42" s="492"/>
      <c r="AA42" s="492"/>
      <c r="AM42" s="361"/>
      <c r="AN42" s="361"/>
      <c r="AO42" s="362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</row>
    <row r="43" spans="20:57" ht="18.75" customHeight="1">
      <c r="T43" s="492" t="s">
        <v>121</v>
      </c>
      <c r="U43" s="537">
        <v>13.043041593056575</v>
      </c>
      <c r="V43" s="537"/>
      <c r="W43" s="534"/>
      <c r="X43" s="534"/>
      <c r="Y43" s="492"/>
      <c r="Z43" s="492"/>
      <c r="AA43" s="492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</row>
    <row r="44" spans="20:27" ht="18.75" customHeight="1">
      <c r="T44" s="492" t="s">
        <v>137</v>
      </c>
      <c r="U44" s="537">
        <v>12.785253352605883</v>
      </c>
      <c r="V44" s="537"/>
      <c r="W44" s="535"/>
      <c r="X44" s="535"/>
      <c r="Y44" s="492"/>
      <c r="Z44" s="492"/>
      <c r="AA44" s="492"/>
    </row>
    <row r="45" spans="14:38" ht="18.75" customHeight="1">
      <c r="N45" s="358"/>
      <c r="O45" s="362"/>
      <c r="T45" s="492" t="s">
        <v>131</v>
      </c>
      <c r="U45" s="537">
        <v>12.20939036704892</v>
      </c>
      <c r="V45" s="537"/>
      <c r="W45" s="534"/>
      <c r="X45" s="534"/>
      <c r="Y45" s="492"/>
      <c r="Z45" s="492"/>
      <c r="AA45" s="492"/>
      <c r="AL45" s="369"/>
    </row>
    <row r="46" spans="14:27" ht="18.75" customHeight="1">
      <c r="N46" s="358"/>
      <c r="O46" s="362"/>
      <c r="T46" s="492" t="s">
        <v>127</v>
      </c>
      <c r="U46" s="537">
        <v>11.06227666688693</v>
      </c>
      <c r="V46" s="537"/>
      <c r="W46" s="535"/>
      <c r="X46" s="535"/>
      <c r="Y46" s="492"/>
      <c r="Z46" s="492"/>
      <c r="AA46" s="492"/>
    </row>
    <row r="47" spans="14:27" ht="18.75" customHeight="1">
      <c r="N47" s="358"/>
      <c r="O47" s="362"/>
      <c r="T47" s="492" t="s">
        <v>123</v>
      </c>
      <c r="U47" s="537">
        <v>11.041365301215421</v>
      </c>
      <c r="V47" s="537"/>
      <c r="W47" s="534"/>
      <c r="X47" s="534"/>
      <c r="Y47" s="492"/>
      <c r="Z47" s="492"/>
      <c r="AA47" s="492"/>
    </row>
    <row r="48" spans="14:27" ht="18.75" customHeight="1">
      <c r="N48" s="358"/>
      <c r="O48" s="362"/>
      <c r="T48" s="492" t="s">
        <v>125</v>
      </c>
      <c r="U48" s="537">
        <v>10.83657656883051</v>
      </c>
      <c r="V48" s="537"/>
      <c r="W48" s="535"/>
      <c r="X48" s="535"/>
      <c r="Y48" s="536"/>
      <c r="Z48" s="492"/>
      <c r="AA48" s="492"/>
    </row>
    <row r="49" spans="14:27" ht="18.75" customHeight="1">
      <c r="N49" s="358"/>
      <c r="O49" s="362"/>
      <c r="T49" s="492" t="s">
        <v>129</v>
      </c>
      <c r="U49" s="537">
        <v>10.56585858236796</v>
      </c>
      <c r="V49" s="537"/>
      <c r="W49" s="534"/>
      <c r="X49" s="534"/>
      <c r="Y49" s="492"/>
      <c r="Z49" s="492"/>
      <c r="AA49" s="492"/>
    </row>
    <row r="50" spans="14:27" ht="18.75" customHeight="1">
      <c r="N50" s="358"/>
      <c r="O50" s="362"/>
      <c r="T50" s="492" t="s">
        <v>134</v>
      </c>
      <c r="U50" s="537">
        <v>10.532814075271057</v>
      </c>
      <c r="V50" s="537"/>
      <c r="W50" s="535"/>
      <c r="X50" s="535"/>
      <c r="Y50" s="492"/>
      <c r="Z50" s="492"/>
      <c r="AA50" s="492"/>
    </row>
    <row r="51" spans="14:27" ht="18.75" customHeight="1">
      <c r="N51" s="358"/>
      <c r="O51" s="362"/>
      <c r="T51" s="492" t="s">
        <v>122</v>
      </c>
      <c r="U51" s="537">
        <v>10.531087948428512</v>
      </c>
      <c r="V51" s="537"/>
      <c r="W51" s="534"/>
      <c r="X51" s="534"/>
      <c r="Y51" s="492"/>
      <c r="Z51" s="492"/>
      <c r="AA51" s="492"/>
    </row>
    <row r="52" spans="1:27" ht="18.75" customHeight="1">
      <c r="A52" s="292"/>
      <c r="N52" s="358"/>
      <c r="O52" s="362"/>
      <c r="T52" s="492" t="s">
        <v>133</v>
      </c>
      <c r="U52" s="537">
        <v>10.289839539635086</v>
      </c>
      <c r="V52" s="537"/>
      <c r="W52" s="535"/>
      <c r="X52" s="535"/>
      <c r="Y52" s="492"/>
      <c r="Z52" s="492"/>
      <c r="AA52" s="492"/>
    </row>
    <row r="53" spans="15:27" ht="18.75" customHeight="1">
      <c r="O53" s="361"/>
      <c r="P53" s="362"/>
      <c r="T53" s="492" t="s">
        <v>126</v>
      </c>
      <c r="U53" s="537">
        <v>9.667003557169213</v>
      </c>
      <c r="V53" s="537"/>
      <c r="W53" s="534"/>
      <c r="X53" s="534"/>
      <c r="Y53" s="492"/>
      <c r="Z53" s="492"/>
      <c r="AA53" s="492"/>
    </row>
    <row r="54" spans="15:27" ht="18.75" customHeight="1">
      <c r="O54" s="362"/>
      <c r="T54" s="492" t="s">
        <v>130</v>
      </c>
      <c r="U54" s="537">
        <v>9.517159392014381</v>
      </c>
      <c r="V54" s="537"/>
      <c r="W54" s="535"/>
      <c r="X54" s="535"/>
      <c r="Y54" s="492"/>
      <c r="Z54" s="492"/>
      <c r="AA54" s="492"/>
    </row>
    <row r="55" spans="16:27" ht="18.75" customHeight="1">
      <c r="P55" s="362"/>
      <c r="T55" s="492" t="s">
        <v>128</v>
      </c>
      <c r="U55" s="537">
        <v>8.936276736102581</v>
      </c>
      <c r="V55" s="537"/>
      <c r="W55" s="534"/>
      <c r="X55" s="534"/>
      <c r="Y55" s="492"/>
      <c r="Z55" s="492"/>
      <c r="AA55" s="492"/>
    </row>
    <row r="56" spans="15:27" ht="2.25" customHeight="1">
      <c r="O56" s="362"/>
      <c r="P56" s="362"/>
      <c r="T56" s="492" t="s">
        <v>135</v>
      </c>
      <c r="U56" s="537">
        <v>8.896603017648237</v>
      </c>
      <c r="V56" s="537"/>
      <c r="W56" s="540"/>
      <c r="X56" s="540"/>
      <c r="Y56" s="492"/>
      <c r="Z56" s="492"/>
      <c r="AA56" s="492"/>
    </row>
    <row r="57" spans="15:27" ht="18.75" customHeight="1">
      <c r="O57" s="362"/>
      <c r="P57" s="362"/>
      <c r="T57" s="492" t="s">
        <v>138</v>
      </c>
      <c r="U57" s="537">
        <v>8.401083745271782</v>
      </c>
      <c r="V57" s="537"/>
      <c r="W57" s="600"/>
      <c r="X57" s="600"/>
      <c r="Y57" s="492"/>
      <c r="Z57" s="492"/>
      <c r="AA57" s="492"/>
    </row>
    <row r="58" spans="15:27" ht="18.75" customHeight="1">
      <c r="O58" s="362"/>
      <c r="P58" s="362"/>
      <c r="T58" s="492" t="s">
        <v>132</v>
      </c>
      <c r="U58" s="537">
        <v>7.872325199354227</v>
      </c>
      <c r="V58" s="537"/>
      <c r="W58" s="601"/>
      <c r="X58" s="601"/>
      <c r="Y58" s="492"/>
      <c r="Z58" s="492"/>
      <c r="AA58" s="492"/>
    </row>
    <row r="59" spans="15:27" ht="2.25" customHeight="1">
      <c r="O59" s="362"/>
      <c r="P59" s="362"/>
      <c r="T59" s="492" t="s">
        <v>136</v>
      </c>
      <c r="U59" s="537">
        <v>6.8916479877189145</v>
      </c>
      <c r="V59" s="537"/>
      <c r="W59" s="540"/>
      <c r="X59" s="540"/>
      <c r="Y59" s="492"/>
      <c r="Z59" s="492"/>
      <c r="AA59" s="492"/>
    </row>
    <row r="60" spans="15:27" ht="12.75">
      <c r="O60" s="362"/>
      <c r="P60" s="362"/>
      <c r="T60" s="492" t="s">
        <v>124</v>
      </c>
      <c r="U60" s="537">
        <v>6.366540647685108</v>
      </c>
      <c r="V60" s="537"/>
      <c r="W60" s="540"/>
      <c r="X60" s="540"/>
      <c r="Y60" s="492"/>
      <c r="Z60" s="492"/>
      <c r="AA60" s="492"/>
    </row>
    <row r="61" spans="15:57" ht="12.75">
      <c r="O61" s="362"/>
      <c r="P61" s="362"/>
      <c r="S61" s="458"/>
      <c r="T61" s="537"/>
      <c r="U61" s="602"/>
      <c r="V61" s="602"/>
      <c r="W61" s="540"/>
      <c r="X61" s="540"/>
      <c r="Y61" s="492"/>
      <c r="Z61" s="492"/>
      <c r="AA61" s="492"/>
      <c r="AQ61" s="458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</row>
    <row r="62" spans="15:27" ht="12.75">
      <c r="O62" s="362"/>
      <c r="P62" s="362"/>
      <c r="S62" s="458"/>
      <c r="T62" s="537"/>
      <c r="U62" s="602"/>
      <c r="V62" s="602"/>
      <c r="W62" s="540"/>
      <c r="X62" s="540"/>
      <c r="Y62" s="492"/>
      <c r="Z62" s="492"/>
      <c r="AA62" s="492"/>
    </row>
    <row r="63" spans="15:27" ht="12.75">
      <c r="O63" s="361"/>
      <c r="S63" s="458"/>
      <c r="T63" s="537"/>
      <c r="U63" s="537"/>
      <c r="V63" s="537"/>
      <c r="W63" s="540"/>
      <c r="X63" s="540"/>
      <c r="Y63" s="492"/>
      <c r="Z63" s="492"/>
      <c r="AA63" s="492"/>
    </row>
    <row r="64" spans="1:27" ht="15">
      <c r="A64" s="478"/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358"/>
      <c r="M64" s="358"/>
      <c r="N64" s="358"/>
      <c r="O64" s="358"/>
      <c r="P64" s="358"/>
      <c r="Q64" s="358"/>
      <c r="R64" s="358"/>
      <c r="S64" s="358"/>
      <c r="T64" s="540"/>
      <c r="U64" s="540"/>
      <c r="V64" s="540"/>
      <c r="W64" s="540"/>
      <c r="X64" s="540"/>
      <c r="Y64" s="492"/>
      <c r="Z64" s="492"/>
      <c r="AA64" s="492"/>
    </row>
    <row r="65" spans="1:27" ht="15">
      <c r="A65" s="478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358"/>
      <c r="M65" s="358"/>
      <c r="N65" s="358"/>
      <c r="O65" s="358"/>
      <c r="P65" s="358"/>
      <c r="Q65" s="358"/>
      <c r="R65" s="358"/>
      <c r="S65" s="358"/>
      <c r="T65" s="540"/>
      <c r="U65" s="540"/>
      <c r="V65" s="540"/>
      <c r="W65" s="540"/>
      <c r="X65" s="540"/>
      <c r="Y65" s="492"/>
      <c r="Z65" s="492"/>
      <c r="AA65" s="492"/>
    </row>
    <row r="66" spans="1:27" ht="15">
      <c r="A66" s="478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358"/>
      <c r="M66" s="358"/>
      <c r="N66" s="358"/>
      <c r="O66" s="358"/>
      <c r="P66" s="358"/>
      <c r="Q66" s="358"/>
      <c r="R66" s="358"/>
      <c r="S66" s="358"/>
      <c r="T66" s="540"/>
      <c r="U66" s="540"/>
      <c r="V66" s="540"/>
      <c r="W66" s="540"/>
      <c r="X66" s="540"/>
      <c r="Y66" s="492"/>
      <c r="Z66" s="492"/>
      <c r="AA66" s="492"/>
    </row>
    <row r="67" spans="1:27" ht="18">
      <c r="A67" s="356"/>
      <c r="B67" s="292"/>
      <c r="T67" s="492"/>
      <c r="U67" s="492"/>
      <c r="V67" s="492"/>
      <c r="W67" s="492"/>
      <c r="X67" s="492"/>
      <c r="Y67" s="492"/>
      <c r="Z67" s="492"/>
      <c r="AA67" s="492"/>
    </row>
    <row r="68" spans="1:27" ht="15.75">
      <c r="A68" s="484"/>
      <c r="B68" s="358"/>
      <c r="C68" s="358"/>
      <c r="D68" s="358"/>
      <c r="E68" s="358"/>
      <c r="F68" s="358"/>
      <c r="G68" s="358"/>
      <c r="H68" s="358"/>
      <c r="I68" s="358"/>
      <c r="T68" s="492"/>
      <c r="U68" s="492"/>
      <c r="V68" s="492"/>
      <c r="W68" s="492"/>
      <c r="X68" s="492"/>
      <c r="Y68" s="492"/>
      <c r="Z68" s="492"/>
      <c r="AA68" s="492"/>
    </row>
    <row r="69" spans="1:27" ht="12.75">
      <c r="A69" s="358"/>
      <c r="B69" s="358"/>
      <c r="C69" s="358"/>
      <c r="D69" s="358"/>
      <c r="E69" s="358"/>
      <c r="F69" s="358"/>
      <c r="G69" s="358"/>
      <c r="H69" s="358"/>
      <c r="I69" s="358"/>
      <c r="T69" s="492"/>
      <c r="U69" s="492"/>
      <c r="V69" s="492"/>
      <c r="W69" s="492"/>
      <c r="X69" s="492"/>
      <c r="Y69" s="492"/>
      <c r="Z69" s="492"/>
      <c r="AA69" s="492"/>
    </row>
    <row r="70" spans="1:29" ht="12.75">
      <c r="A70" s="358"/>
      <c r="B70" s="358"/>
      <c r="C70" s="358"/>
      <c r="D70" s="358"/>
      <c r="E70" s="358"/>
      <c r="F70" s="358"/>
      <c r="G70" s="358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603"/>
      <c r="U70" s="603"/>
      <c r="V70" s="603"/>
      <c r="W70" s="603"/>
      <c r="X70" s="603"/>
      <c r="Y70" s="603"/>
      <c r="Z70" s="603"/>
      <c r="AA70" s="603"/>
      <c r="AB70" s="486"/>
      <c r="AC70" s="486"/>
    </row>
    <row r="71" spans="1:29" ht="12.75">
      <c r="A71" s="358"/>
      <c r="B71" s="358"/>
      <c r="C71" s="358"/>
      <c r="D71" s="358"/>
      <c r="E71" s="358"/>
      <c r="F71" s="358"/>
      <c r="G71" s="358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604"/>
      <c r="U71" s="604"/>
      <c r="V71" s="604"/>
      <c r="W71" s="604"/>
      <c r="X71" s="604"/>
      <c r="Y71" s="604"/>
      <c r="Z71" s="604"/>
      <c r="AA71" s="604"/>
      <c r="AB71" s="487"/>
      <c r="AC71" s="488"/>
    </row>
    <row r="72" spans="1:29" ht="12.75">
      <c r="A72" s="358"/>
      <c r="B72" s="358"/>
      <c r="C72" s="358"/>
      <c r="D72" s="358"/>
      <c r="E72" s="358"/>
      <c r="F72" s="358"/>
      <c r="G72" s="358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604"/>
      <c r="U72" s="604"/>
      <c r="V72" s="604"/>
      <c r="W72" s="604"/>
      <c r="X72" s="604"/>
      <c r="Y72" s="604"/>
      <c r="Z72" s="604"/>
      <c r="AA72" s="604"/>
      <c r="AB72" s="487"/>
      <c r="AC72" s="488"/>
    </row>
    <row r="73" spans="1:29" ht="12.75">
      <c r="A73" s="358"/>
      <c r="B73" s="460"/>
      <c r="C73" s="460"/>
      <c r="D73" s="460"/>
      <c r="E73" s="460"/>
      <c r="F73" s="460"/>
      <c r="G73" s="460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604"/>
      <c r="U73" s="604"/>
      <c r="V73" s="604"/>
      <c r="W73" s="604"/>
      <c r="X73" s="604"/>
      <c r="Y73" s="604"/>
      <c r="Z73" s="604"/>
      <c r="AA73" s="604"/>
      <c r="AB73" s="487"/>
      <c r="AC73" s="488"/>
    </row>
    <row r="74" spans="1:29" ht="12.75">
      <c r="A74" s="358"/>
      <c r="B74" s="460"/>
      <c r="C74" s="460"/>
      <c r="D74" s="460"/>
      <c r="E74" s="460"/>
      <c r="F74" s="460"/>
      <c r="G74" s="460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604"/>
      <c r="U74" s="604"/>
      <c r="V74" s="604"/>
      <c r="W74" s="604"/>
      <c r="X74" s="604"/>
      <c r="Y74" s="604"/>
      <c r="Z74" s="604"/>
      <c r="AA74" s="604"/>
      <c r="AB74" s="487"/>
      <c r="AC74" s="488"/>
    </row>
    <row r="75" spans="1:29" ht="12.75">
      <c r="A75" s="358"/>
      <c r="B75" s="460"/>
      <c r="C75" s="460"/>
      <c r="D75" s="460"/>
      <c r="E75" s="460"/>
      <c r="F75" s="460"/>
      <c r="G75" s="460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604"/>
      <c r="U75" s="604"/>
      <c r="V75" s="604"/>
      <c r="W75" s="604"/>
      <c r="X75" s="604"/>
      <c r="Y75" s="604"/>
      <c r="Z75" s="604"/>
      <c r="AA75" s="604"/>
      <c r="AB75" s="487"/>
      <c r="AC75" s="488"/>
    </row>
    <row r="76" spans="1:29" ht="12.75">
      <c r="A76" s="358"/>
      <c r="B76" s="460"/>
      <c r="C76" s="460"/>
      <c r="D76" s="460"/>
      <c r="E76" s="460"/>
      <c r="F76" s="460"/>
      <c r="G76" s="460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604"/>
      <c r="U76" s="604"/>
      <c r="V76" s="604"/>
      <c r="W76" s="604"/>
      <c r="X76" s="604"/>
      <c r="Y76" s="604"/>
      <c r="Z76" s="604"/>
      <c r="AA76" s="604"/>
      <c r="AB76" s="487"/>
      <c r="AC76" s="488"/>
    </row>
    <row r="77" spans="1:29" ht="12.75">
      <c r="A77" s="358"/>
      <c r="B77" s="460"/>
      <c r="C77" s="460"/>
      <c r="D77" s="460"/>
      <c r="E77" s="460"/>
      <c r="F77" s="460"/>
      <c r="G77" s="460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604"/>
      <c r="U77" s="604"/>
      <c r="V77" s="604"/>
      <c r="W77" s="604"/>
      <c r="X77" s="604"/>
      <c r="Y77" s="604"/>
      <c r="Z77" s="604"/>
      <c r="AA77" s="604"/>
      <c r="AB77" s="487"/>
      <c r="AC77" s="488"/>
    </row>
    <row r="78" spans="1:29" ht="12.75">
      <c r="A78" s="358"/>
      <c r="B78" s="460"/>
      <c r="C78" s="460"/>
      <c r="D78" s="460"/>
      <c r="E78" s="460"/>
      <c r="F78" s="460"/>
      <c r="G78" s="460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604"/>
      <c r="U78" s="604"/>
      <c r="V78" s="604"/>
      <c r="W78" s="604"/>
      <c r="X78" s="604"/>
      <c r="Y78" s="604"/>
      <c r="Z78" s="604"/>
      <c r="AA78" s="604"/>
      <c r="AB78" s="487"/>
      <c r="AC78" s="488"/>
    </row>
    <row r="79" spans="1:29" ht="12.75">
      <c r="A79" s="358"/>
      <c r="B79" s="460"/>
      <c r="C79" s="460"/>
      <c r="D79" s="460"/>
      <c r="E79" s="460"/>
      <c r="F79" s="460"/>
      <c r="G79" s="460"/>
      <c r="H79" s="487"/>
      <c r="I79" s="487"/>
      <c r="J79" s="487"/>
      <c r="K79" s="487"/>
      <c r="L79" s="487"/>
      <c r="M79" s="487"/>
      <c r="N79" s="487"/>
      <c r="O79" s="487"/>
      <c r="P79" s="487"/>
      <c r="Q79" s="487"/>
      <c r="R79" s="487"/>
      <c r="S79" s="487"/>
      <c r="T79" s="604"/>
      <c r="U79" s="604"/>
      <c r="V79" s="604"/>
      <c r="W79" s="604"/>
      <c r="X79" s="604"/>
      <c r="Y79" s="604"/>
      <c r="Z79" s="604"/>
      <c r="AA79" s="604"/>
      <c r="AB79" s="487"/>
      <c r="AC79" s="488"/>
    </row>
    <row r="80" spans="1:29" ht="12.75">
      <c r="A80" s="358"/>
      <c r="B80" s="460"/>
      <c r="C80" s="460"/>
      <c r="D80" s="460"/>
      <c r="E80" s="460"/>
      <c r="F80" s="460"/>
      <c r="G80" s="460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604"/>
      <c r="U80" s="604"/>
      <c r="V80" s="604"/>
      <c r="W80" s="604"/>
      <c r="X80" s="604"/>
      <c r="Y80" s="604"/>
      <c r="Z80" s="604"/>
      <c r="AA80" s="604"/>
      <c r="AB80" s="487"/>
      <c r="AC80" s="488"/>
    </row>
    <row r="81" spans="1:29" ht="12.75">
      <c r="A81" s="358"/>
      <c r="B81" s="460"/>
      <c r="C81" s="460"/>
      <c r="D81" s="460"/>
      <c r="E81" s="460"/>
      <c r="F81" s="460"/>
      <c r="G81" s="460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604"/>
      <c r="U81" s="604"/>
      <c r="V81" s="604"/>
      <c r="W81" s="604"/>
      <c r="X81" s="604"/>
      <c r="Y81" s="604"/>
      <c r="Z81" s="604"/>
      <c r="AA81" s="604"/>
      <c r="AB81" s="487"/>
      <c r="AC81" s="488"/>
    </row>
    <row r="82" spans="1:29" ht="12.75">
      <c r="A82" s="358"/>
      <c r="B82" s="460"/>
      <c r="C82" s="460"/>
      <c r="D82" s="460"/>
      <c r="E82" s="460"/>
      <c r="F82" s="460"/>
      <c r="G82" s="460"/>
      <c r="H82" s="487"/>
      <c r="I82" s="487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604"/>
      <c r="U82" s="604"/>
      <c r="V82" s="604"/>
      <c r="W82" s="604"/>
      <c r="X82" s="604"/>
      <c r="Y82" s="604"/>
      <c r="Z82" s="604"/>
      <c r="AA82" s="604"/>
      <c r="AB82" s="487"/>
      <c r="AC82" s="488"/>
    </row>
    <row r="83" spans="1:29" ht="12.75">
      <c r="A83" s="358"/>
      <c r="B83" s="460"/>
      <c r="C83" s="460"/>
      <c r="D83" s="460"/>
      <c r="E83" s="460"/>
      <c r="F83" s="460"/>
      <c r="G83" s="460"/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604"/>
      <c r="U83" s="604"/>
      <c r="V83" s="604"/>
      <c r="W83" s="604"/>
      <c r="X83" s="604"/>
      <c r="Y83" s="604"/>
      <c r="Z83" s="604"/>
      <c r="AA83" s="604"/>
      <c r="AB83" s="487"/>
      <c r="AC83" s="488"/>
    </row>
    <row r="84" spans="1:29" ht="12.75">
      <c r="A84" s="358"/>
      <c r="B84" s="460"/>
      <c r="C84" s="460"/>
      <c r="D84" s="460"/>
      <c r="E84" s="460"/>
      <c r="F84" s="460"/>
      <c r="G84" s="460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604"/>
      <c r="U84" s="604"/>
      <c r="V84" s="604"/>
      <c r="W84" s="604"/>
      <c r="X84" s="604"/>
      <c r="Y84" s="604"/>
      <c r="Z84" s="604"/>
      <c r="AA84" s="604"/>
      <c r="AB84" s="487"/>
      <c r="AC84" s="488"/>
    </row>
    <row r="85" spans="1:29" ht="12.75">
      <c r="A85" s="358"/>
      <c r="B85" s="460"/>
      <c r="C85" s="460"/>
      <c r="D85" s="460"/>
      <c r="E85" s="460"/>
      <c r="F85" s="460"/>
      <c r="G85" s="460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604"/>
      <c r="U85" s="604"/>
      <c r="V85" s="604"/>
      <c r="W85" s="604"/>
      <c r="X85" s="604"/>
      <c r="Y85" s="604"/>
      <c r="Z85" s="604"/>
      <c r="AA85" s="604"/>
      <c r="AB85" s="487"/>
      <c r="AC85" s="488"/>
    </row>
    <row r="86" spans="1:29" ht="12.75">
      <c r="A86" s="358"/>
      <c r="B86" s="460"/>
      <c r="C86" s="460"/>
      <c r="D86" s="460"/>
      <c r="E86" s="460"/>
      <c r="F86" s="460"/>
      <c r="G86" s="460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8"/>
    </row>
    <row r="87" spans="1:29" ht="12.75">
      <c r="A87" s="358"/>
      <c r="B87" s="460"/>
      <c r="C87" s="460"/>
      <c r="D87" s="460"/>
      <c r="E87" s="460"/>
      <c r="F87" s="460"/>
      <c r="G87" s="460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8"/>
    </row>
    <row r="88" spans="1:29" ht="12.75">
      <c r="A88" s="358"/>
      <c r="B88" s="460"/>
      <c r="C88" s="460"/>
      <c r="D88" s="460"/>
      <c r="E88" s="460"/>
      <c r="F88" s="460"/>
      <c r="G88" s="460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487"/>
      <c r="AB88" s="487"/>
      <c r="AC88" s="488"/>
    </row>
    <row r="89" spans="1:29" ht="12.75">
      <c r="A89" s="358"/>
      <c r="B89" s="460"/>
      <c r="C89" s="460"/>
      <c r="D89" s="460"/>
      <c r="E89" s="460"/>
      <c r="F89" s="460"/>
      <c r="G89" s="460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8"/>
    </row>
    <row r="90" spans="1:29" ht="12.75">
      <c r="A90" s="358"/>
      <c r="B90" s="460"/>
      <c r="C90" s="460"/>
      <c r="D90" s="460"/>
      <c r="E90" s="460"/>
      <c r="F90" s="460"/>
      <c r="G90" s="460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8"/>
    </row>
    <row r="91" spans="1:29" ht="12.75">
      <c r="A91" s="358"/>
      <c r="B91" s="460"/>
      <c r="C91" s="460"/>
      <c r="D91" s="460"/>
      <c r="E91" s="460"/>
      <c r="F91" s="460"/>
      <c r="G91" s="460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8"/>
    </row>
    <row r="92" spans="1:29" ht="12.75">
      <c r="A92" s="358"/>
      <c r="B92" s="460"/>
      <c r="C92" s="460"/>
      <c r="D92" s="460"/>
      <c r="E92" s="460"/>
      <c r="F92" s="460"/>
      <c r="G92" s="460"/>
      <c r="H92" s="487"/>
      <c r="I92" s="487"/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8"/>
    </row>
    <row r="93" spans="1:29" ht="12.75">
      <c r="A93" s="358"/>
      <c r="B93" s="460"/>
      <c r="C93" s="460"/>
      <c r="D93" s="460"/>
      <c r="E93" s="460"/>
      <c r="F93" s="460"/>
      <c r="G93" s="460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8"/>
    </row>
    <row r="94" spans="1:29" ht="12.75">
      <c r="A94" s="358"/>
      <c r="B94" s="460"/>
      <c r="C94" s="460"/>
      <c r="D94" s="460"/>
      <c r="E94" s="460"/>
      <c r="F94" s="460"/>
      <c r="G94" s="460"/>
      <c r="H94" s="487"/>
      <c r="I94" s="487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  <c r="Z94" s="487"/>
      <c r="AA94" s="487"/>
      <c r="AB94" s="487"/>
      <c r="AC94" s="488"/>
    </row>
    <row r="95" spans="1:29" ht="12.75">
      <c r="A95" s="358"/>
      <c r="B95" s="460"/>
      <c r="C95" s="460"/>
      <c r="D95" s="460"/>
      <c r="E95" s="460"/>
      <c r="F95" s="460"/>
      <c r="G95" s="460"/>
      <c r="H95" s="487"/>
      <c r="I95" s="487"/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  <c r="Z95" s="487"/>
      <c r="AA95" s="487"/>
      <c r="AB95" s="489"/>
      <c r="AC95" s="490"/>
    </row>
    <row r="96" spans="1:27" ht="12.75">
      <c r="A96" s="358"/>
      <c r="B96" s="460"/>
      <c r="C96" s="460"/>
      <c r="D96" s="460"/>
      <c r="E96" s="460"/>
      <c r="F96" s="460"/>
      <c r="G96" s="460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7"/>
      <c r="AA96" s="487"/>
    </row>
    <row r="97" spans="1:27" ht="12.75">
      <c r="A97" s="358"/>
      <c r="B97" s="460"/>
      <c r="C97" s="460"/>
      <c r="D97" s="460"/>
      <c r="E97" s="460"/>
      <c r="F97" s="460"/>
      <c r="G97" s="460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7"/>
      <c r="AA97" s="487"/>
    </row>
    <row r="98" spans="1:9" ht="12.75">
      <c r="A98" s="358"/>
      <c r="B98" s="358"/>
      <c r="C98" s="358"/>
      <c r="D98" s="358"/>
      <c r="E98" s="358"/>
      <c r="F98" s="358"/>
      <c r="G98" s="358"/>
      <c r="H98" s="358"/>
      <c r="I98" s="358"/>
    </row>
    <row r="99" spans="1:9" ht="12.75">
      <c r="A99" s="358"/>
      <c r="B99" s="358"/>
      <c r="C99" s="358"/>
      <c r="D99" s="358"/>
      <c r="E99" s="358"/>
      <c r="F99" s="358"/>
      <c r="G99" s="358"/>
      <c r="H99" s="358"/>
      <c r="I99" s="358"/>
    </row>
    <row r="100" spans="1:9" ht="12.75">
      <c r="A100" s="358"/>
      <c r="B100" s="358"/>
      <c r="C100" s="358"/>
      <c r="D100" s="358"/>
      <c r="E100" s="358"/>
      <c r="F100" s="358"/>
      <c r="G100" s="358"/>
      <c r="H100" s="358"/>
      <c r="I100" s="358"/>
    </row>
    <row r="101" spans="1:9" ht="12.75">
      <c r="A101" s="358"/>
      <c r="B101" s="358"/>
      <c r="C101" s="358"/>
      <c r="D101" s="358"/>
      <c r="E101" s="358"/>
      <c r="F101" s="358"/>
      <c r="G101" s="358"/>
      <c r="H101" s="358"/>
      <c r="I101" s="358"/>
    </row>
    <row r="102" spans="1:9" ht="12.75">
      <c r="A102" s="358"/>
      <c r="B102" s="358"/>
      <c r="C102" s="358"/>
      <c r="D102" s="358"/>
      <c r="E102" s="358"/>
      <c r="F102" s="358"/>
      <c r="G102" s="358"/>
      <c r="H102" s="358"/>
      <c r="I102" s="358"/>
    </row>
    <row r="103" spans="1:9" ht="12.75">
      <c r="A103" s="358"/>
      <c r="B103" s="358"/>
      <c r="C103" s="358"/>
      <c r="D103" s="358"/>
      <c r="E103" s="358"/>
      <c r="F103" s="358"/>
      <c r="G103" s="358"/>
      <c r="H103" s="358"/>
      <c r="I103" s="358"/>
    </row>
    <row r="104" spans="1:9" ht="12.75">
      <c r="A104" s="358"/>
      <c r="B104" s="358"/>
      <c r="C104" s="358"/>
      <c r="D104" s="358"/>
      <c r="E104" s="358"/>
      <c r="F104" s="358"/>
      <c r="G104" s="358"/>
      <c r="H104" s="358"/>
      <c r="I104" s="358"/>
    </row>
    <row r="105" spans="1:9" ht="12.75">
      <c r="A105" s="358"/>
      <c r="B105" s="358"/>
      <c r="C105" s="358"/>
      <c r="D105" s="358"/>
      <c r="E105" s="358"/>
      <c r="F105" s="358"/>
      <c r="G105" s="358"/>
      <c r="H105" s="358"/>
      <c r="I105" s="358"/>
    </row>
    <row r="106" spans="1:9" ht="12.75">
      <c r="A106" s="358"/>
      <c r="B106" s="358"/>
      <c r="C106" s="358"/>
      <c r="D106" s="358"/>
      <c r="E106" s="358"/>
      <c r="F106" s="358"/>
      <c r="G106" s="358"/>
      <c r="H106" s="358"/>
      <c r="I106" s="358"/>
    </row>
    <row r="107" spans="1:9" ht="12.75">
      <c r="A107" s="358"/>
      <c r="B107" s="358"/>
      <c r="C107" s="358"/>
      <c r="D107" s="358"/>
      <c r="E107" s="358"/>
      <c r="F107" s="358"/>
      <c r="G107" s="358"/>
      <c r="H107" s="358"/>
      <c r="I107" s="358"/>
    </row>
    <row r="108" spans="1:9" ht="12.75">
      <c r="A108" s="358"/>
      <c r="B108" s="358"/>
      <c r="C108" s="358"/>
      <c r="D108" s="358"/>
      <c r="E108" s="358"/>
      <c r="F108" s="358"/>
      <c r="G108" s="358"/>
      <c r="H108" s="358"/>
      <c r="I108" s="358"/>
    </row>
  </sheetData>
  <sheetProtection/>
  <printOptions horizontalCentered="1"/>
  <pageMargins left="0.34" right="0.24" top="1.06" bottom="0.92" header="0.34" footer="0.31496062992125984"/>
  <pageSetup horizontalDpi="600" verticalDpi="600" orientation="landscape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Q90"/>
  <sheetViews>
    <sheetView zoomScalePageLayoutView="0" workbookViewId="0" topLeftCell="A1">
      <selection activeCell="J37" sqref="J37:K61"/>
    </sheetView>
  </sheetViews>
  <sheetFormatPr defaultColWidth="11.421875" defaultRowHeight="12.75"/>
  <cols>
    <col min="3" max="3" width="25.28125" style="0" bestFit="1" customWidth="1"/>
    <col min="4" max="4" width="21.57421875" style="0" bestFit="1" customWidth="1"/>
    <col min="5" max="5" width="15.8515625" style="0" bestFit="1" customWidth="1"/>
    <col min="6" max="6" width="8.00390625" style="0" bestFit="1" customWidth="1"/>
    <col min="7" max="7" width="15.8515625" style="0" bestFit="1" customWidth="1"/>
    <col min="8" max="8" width="10.00390625" style="0" bestFit="1" customWidth="1"/>
    <col min="9" max="9" width="11.57421875" style="0" bestFit="1" customWidth="1"/>
    <col min="11" max="11" width="15.8515625" style="0" bestFit="1" customWidth="1"/>
    <col min="12" max="12" width="11.57421875" style="0" bestFit="1" customWidth="1"/>
    <col min="13" max="13" width="15.8515625" style="0" bestFit="1" customWidth="1"/>
    <col min="16" max="16" width="15.8515625" style="0" bestFit="1" customWidth="1"/>
    <col min="17" max="17" width="11.57421875" style="0" bestFit="1" customWidth="1"/>
  </cols>
  <sheetData>
    <row r="3" spans="4:10" ht="12.75">
      <c r="D3" t="s">
        <v>50</v>
      </c>
      <c r="F3" t="s">
        <v>51</v>
      </c>
      <c r="H3" t="s">
        <v>52</v>
      </c>
      <c r="I3" s="2" t="s">
        <v>36</v>
      </c>
      <c r="J3" s="2" t="s">
        <v>37</v>
      </c>
    </row>
    <row r="4" spans="2:10" ht="12.75">
      <c r="B4">
        <v>1</v>
      </c>
      <c r="C4" t="s">
        <v>9</v>
      </c>
      <c r="D4">
        <v>1146.661</v>
      </c>
      <c r="E4" t="s">
        <v>9</v>
      </c>
      <c r="F4">
        <v>178.83200000000008</v>
      </c>
      <c r="G4" t="s">
        <v>9</v>
      </c>
      <c r="H4">
        <v>1325.4930000000002</v>
      </c>
      <c r="I4">
        <v>661.2410000000001</v>
      </c>
      <c r="J4">
        <v>664.2520000000001</v>
      </c>
    </row>
    <row r="5" spans="2:10" ht="12.75">
      <c r="B5">
        <v>2</v>
      </c>
      <c r="C5" t="s">
        <v>10</v>
      </c>
      <c r="D5">
        <v>1017.231</v>
      </c>
      <c r="E5" t="s">
        <v>25</v>
      </c>
      <c r="F5">
        <v>167.93</v>
      </c>
      <c r="G5" t="s">
        <v>10</v>
      </c>
      <c r="H5">
        <v>1020.8309999999999</v>
      </c>
      <c r="I5">
        <v>1019.5409999999999</v>
      </c>
      <c r="J5">
        <v>1.29</v>
      </c>
    </row>
    <row r="6" spans="2:10" ht="12.75">
      <c r="B6">
        <v>3</v>
      </c>
      <c r="C6" t="s">
        <v>47</v>
      </c>
      <c r="D6">
        <v>524</v>
      </c>
      <c r="E6" t="s">
        <v>23</v>
      </c>
      <c r="F6">
        <v>119.279</v>
      </c>
      <c r="G6" t="s">
        <v>47</v>
      </c>
      <c r="H6">
        <v>568.085</v>
      </c>
      <c r="J6">
        <v>568.085</v>
      </c>
    </row>
    <row r="7" spans="2:10" ht="12.75">
      <c r="B7">
        <v>4</v>
      </c>
      <c r="C7" t="s">
        <v>13</v>
      </c>
      <c r="D7">
        <v>411.82</v>
      </c>
      <c r="E7" t="s">
        <v>14</v>
      </c>
      <c r="F7">
        <v>77.26599999999999</v>
      </c>
      <c r="G7" t="s">
        <v>13</v>
      </c>
      <c r="H7">
        <v>438.56700000000006</v>
      </c>
      <c r="I7">
        <v>9.47</v>
      </c>
      <c r="J7">
        <v>429.09700000000004</v>
      </c>
    </row>
    <row r="8" spans="2:10" ht="12.75">
      <c r="B8">
        <v>5</v>
      </c>
      <c r="C8" t="s">
        <v>12</v>
      </c>
      <c r="D8">
        <v>391.78</v>
      </c>
      <c r="E8" t="s">
        <v>8</v>
      </c>
      <c r="F8">
        <v>73.54800000000003</v>
      </c>
      <c r="G8" t="s">
        <v>14</v>
      </c>
      <c r="H8">
        <v>437.24840000000006</v>
      </c>
      <c r="I8">
        <v>414.544</v>
      </c>
      <c r="J8">
        <v>17.493000000000002</v>
      </c>
    </row>
    <row r="9" spans="2:10" ht="12.75">
      <c r="B9">
        <v>6</v>
      </c>
      <c r="C9" t="s">
        <v>14</v>
      </c>
      <c r="D9">
        <v>359.9824</v>
      </c>
      <c r="E9" t="s">
        <v>28</v>
      </c>
      <c r="F9">
        <v>61.83</v>
      </c>
      <c r="G9" t="s">
        <v>12</v>
      </c>
      <c r="H9">
        <v>432.037</v>
      </c>
      <c r="I9">
        <v>191.21740000000003</v>
      </c>
      <c r="J9">
        <v>246.031</v>
      </c>
    </row>
    <row r="10" spans="3:10" ht="12.75">
      <c r="C10" s="75" t="s">
        <v>16</v>
      </c>
      <c r="D10" s="75">
        <f>SUM(D11:D29)</f>
        <v>1772.4671999999998</v>
      </c>
      <c r="E10" s="75" t="s">
        <v>16</v>
      </c>
      <c r="F10" s="75">
        <f>SUM(F11:F29)</f>
        <v>354.3170000000001</v>
      </c>
      <c r="G10" s="75" t="s">
        <v>16</v>
      </c>
      <c r="H10" s="75">
        <f>SUM(H11:H29)</f>
        <v>2434.6821999999997</v>
      </c>
      <c r="I10" s="75">
        <f>I11-SUM(I4:I9)</f>
        <v>917.7691999999988</v>
      </c>
      <c r="J10" s="75">
        <f>J11-SUM(J4:J9)</f>
        <v>1516.2130000000009</v>
      </c>
    </row>
    <row r="11" spans="3:10" ht="12.75">
      <c r="C11" t="s">
        <v>8</v>
      </c>
      <c r="D11">
        <v>328.9962</v>
      </c>
      <c r="E11" t="s">
        <v>24</v>
      </c>
      <c r="F11">
        <v>46.946000000000005</v>
      </c>
      <c r="G11" t="s">
        <v>8</v>
      </c>
      <c r="H11">
        <v>402.54420000000005</v>
      </c>
      <c r="I11">
        <v>3213.782599999999</v>
      </c>
      <c r="J11">
        <v>3442.4610000000007</v>
      </c>
    </row>
    <row r="12" spans="3:8" ht="12.75">
      <c r="C12" t="s">
        <v>28</v>
      </c>
      <c r="D12">
        <v>265.496</v>
      </c>
      <c r="E12" t="s">
        <v>47</v>
      </c>
      <c r="F12">
        <v>44.085</v>
      </c>
      <c r="G12" t="s">
        <v>28</v>
      </c>
      <c r="H12">
        <v>327.326</v>
      </c>
    </row>
    <row r="13" spans="3:8" ht="12.75">
      <c r="C13" t="s">
        <v>34</v>
      </c>
      <c r="D13">
        <v>258.77399999999994</v>
      </c>
      <c r="E13" t="s">
        <v>20</v>
      </c>
      <c r="F13">
        <v>40.71</v>
      </c>
      <c r="G13" t="s">
        <v>34</v>
      </c>
      <c r="H13">
        <v>266.47399999999993</v>
      </c>
    </row>
    <row r="14" spans="3:8" ht="12.75">
      <c r="C14" t="s">
        <v>17</v>
      </c>
      <c r="D14">
        <v>167.40599999999998</v>
      </c>
      <c r="E14" t="s">
        <v>22</v>
      </c>
      <c r="F14">
        <v>40.477999999999994</v>
      </c>
      <c r="G14" t="s">
        <v>25</v>
      </c>
      <c r="H14">
        <v>220.972</v>
      </c>
    </row>
    <row r="15" spans="3:8" ht="12.75">
      <c r="C15" t="s">
        <v>27</v>
      </c>
      <c r="D15">
        <v>136.08800000000002</v>
      </c>
      <c r="E15" t="s">
        <v>12</v>
      </c>
      <c r="F15">
        <v>40.257000000000005</v>
      </c>
      <c r="G15" t="s">
        <v>17</v>
      </c>
      <c r="H15">
        <v>196.373</v>
      </c>
    </row>
    <row r="16" spans="3:8" ht="12.75">
      <c r="C16" t="s">
        <v>29</v>
      </c>
      <c r="D16">
        <v>134.15</v>
      </c>
      <c r="E16" t="s">
        <v>17</v>
      </c>
      <c r="F16">
        <v>28.967000000000002</v>
      </c>
      <c r="G16" t="s">
        <v>23</v>
      </c>
      <c r="H16">
        <v>177.923</v>
      </c>
    </row>
    <row r="17" spans="3:8" ht="12.75">
      <c r="C17" t="s">
        <v>20</v>
      </c>
      <c r="D17">
        <v>113.37599999999999</v>
      </c>
      <c r="E17" t="s">
        <v>27</v>
      </c>
      <c r="F17">
        <v>27.542</v>
      </c>
      <c r="G17" t="s">
        <v>27</v>
      </c>
      <c r="H17">
        <v>163.63</v>
      </c>
    </row>
    <row r="18" spans="3:8" ht="12.75">
      <c r="C18" t="s">
        <v>22</v>
      </c>
      <c r="D18">
        <v>67.768</v>
      </c>
      <c r="E18" t="s">
        <v>13</v>
      </c>
      <c r="F18">
        <v>26.747</v>
      </c>
      <c r="G18" t="s">
        <v>20</v>
      </c>
      <c r="H18">
        <v>154.08599999999998</v>
      </c>
    </row>
    <row r="19" spans="3:8" ht="12.75">
      <c r="C19" t="s">
        <v>32</v>
      </c>
      <c r="D19">
        <v>61.828</v>
      </c>
      <c r="E19" t="s">
        <v>21</v>
      </c>
      <c r="F19">
        <v>16.425</v>
      </c>
      <c r="G19" t="s">
        <v>29</v>
      </c>
      <c r="H19">
        <v>149.387</v>
      </c>
    </row>
    <row r="20" spans="3:8" ht="12.75">
      <c r="C20" t="s">
        <v>23</v>
      </c>
      <c r="D20">
        <v>58.644000000000005</v>
      </c>
      <c r="E20" t="s">
        <v>29</v>
      </c>
      <c r="F20">
        <v>15.236999999999998</v>
      </c>
      <c r="G20" t="s">
        <v>22</v>
      </c>
      <c r="H20">
        <v>108.246</v>
      </c>
    </row>
    <row r="21" spans="3:8" ht="12.75">
      <c r="C21" t="s">
        <v>25</v>
      </c>
      <c r="D21">
        <v>53.041999999999994</v>
      </c>
      <c r="E21" t="s">
        <v>34</v>
      </c>
      <c r="F21">
        <v>7.7</v>
      </c>
      <c r="G21" t="s">
        <v>24</v>
      </c>
      <c r="H21">
        <v>74.749</v>
      </c>
    </row>
    <row r="22" spans="3:8" ht="12.75">
      <c r="C22" t="s">
        <v>31</v>
      </c>
      <c r="D22">
        <v>39.803999999999995</v>
      </c>
      <c r="E22" t="s">
        <v>33</v>
      </c>
      <c r="F22">
        <v>7.337999999999999</v>
      </c>
      <c r="G22" t="s">
        <v>32</v>
      </c>
      <c r="H22">
        <v>62.383</v>
      </c>
    </row>
    <row r="23" spans="3:8" ht="12.75">
      <c r="C23" t="s">
        <v>24</v>
      </c>
      <c r="D23">
        <v>27.802999999999997</v>
      </c>
      <c r="E23" t="s">
        <v>10</v>
      </c>
      <c r="F23">
        <v>3.6</v>
      </c>
      <c r="G23" t="s">
        <v>31</v>
      </c>
      <c r="H23">
        <v>41.803999999999995</v>
      </c>
    </row>
    <row r="24" spans="3:8" ht="12.75">
      <c r="C24" t="s">
        <v>33</v>
      </c>
      <c r="D24">
        <v>18.88</v>
      </c>
      <c r="E24" t="s">
        <v>11</v>
      </c>
      <c r="F24">
        <v>3.18</v>
      </c>
      <c r="G24" t="s">
        <v>33</v>
      </c>
      <c r="H24">
        <v>26.217999999999996</v>
      </c>
    </row>
    <row r="25" spans="3:8" ht="12.75">
      <c r="C25" t="s">
        <v>5</v>
      </c>
      <c r="D25">
        <v>15.195999999999998</v>
      </c>
      <c r="E25" t="s">
        <v>5</v>
      </c>
      <c r="F25">
        <v>2.55</v>
      </c>
      <c r="G25" t="s">
        <v>5</v>
      </c>
      <c r="H25">
        <v>17.746</v>
      </c>
    </row>
    <row r="26" spans="3:8" ht="12.75">
      <c r="C26" t="s">
        <v>26</v>
      </c>
      <c r="D26">
        <v>10.475</v>
      </c>
      <c r="E26" t="s">
        <v>31</v>
      </c>
      <c r="F26">
        <v>2</v>
      </c>
      <c r="G26" t="s">
        <v>21</v>
      </c>
      <c r="H26">
        <v>16.855</v>
      </c>
    </row>
    <row r="27" spans="3:8" ht="12.75">
      <c r="C27" t="s">
        <v>11</v>
      </c>
      <c r="D27">
        <v>7.39</v>
      </c>
      <c r="E27" t="s">
        <v>32</v>
      </c>
      <c r="F27">
        <v>0.555</v>
      </c>
      <c r="G27" t="s">
        <v>11</v>
      </c>
      <c r="H27">
        <v>10.57</v>
      </c>
    </row>
    <row r="28" spans="3:8" ht="12.75">
      <c r="C28" t="s">
        <v>15</v>
      </c>
      <c r="D28">
        <v>6.921000000000001</v>
      </c>
      <c r="E28" t="s">
        <v>15</v>
      </c>
      <c r="G28" t="s">
        <v>26</v>
      </c>
      <c r="H28">
        <v>10.475</v>
      </c>
    </row>
    <row r="29" spans="3:8" ht="12.75">
      <c r="C29" t="s">
        <v>21</v>
      </c>
      <c r="D29">
        <v>0.43</v>
      </c>
      <c r="E29" t="s">
        <v>26</v>
      </c>
      <c r="G29" t="s">
        <v>15</v>
      </c>
      <c r="H29">
        <v>6.921000000000001</v>
      </c>
    </row>
    <row r="34" spans="3:9" ht="12.75">
      <c r="C34" s="97" t="s">
        <v>54</v>
      </c>
      <c r="D34" s="97" t="s">
        <v>55</v>
      </c>
      <c r="E34" s="98" t="s">
        <v>56</v>
      </c>
      <c r="F34" s="98"/>
      <c r="G34" s="98"/>
      <c r="H34" s="98"/>
      <c r="I34" s="99"/>
    </row>
    <row r="35" spans="3:9" ht="12.75">
      <c r="C35" s="100"/>
      <c r="D35" s="97" t="s">
        <v>57</v>
      </c>
      <c r="E35" s="98"/>
      <c r="F35" s="98"/>
      <c r="G35" s="97" t="s">
        <v>58</v>
      </c>
      <c r="H35" s="98"/>
      <c r="I35" s="101" t="s">
        <v>59</v>
      </c>
    </row>
    <row r="36" spans="3:17" ht="12.75">
      <c r="C36" s="97" t="s">
        <v>61</v>
      </c>
      <c r="D36" s="97" t="s">
        <v>36</v>
      </c>
      <c r="E36" s="102" t="s">
        <v>37</v>
      </c>
      <c r="F36" s="102" t="s">
        <v>60</v>
      </c>
      <c r="G36" s="97" t="s">
        <v>36</v>
      </c>
      <c r="H36" s="102" t="s">
        <v>37</v>
      </c>
      <c r="I36" s="108" t="s">
        <v>63</v>
      </c>
      <c r="M36" s="97" t="s">
        <v>61</v>
      </c>
      <c r="N36" s="101" t="s">
        <v>59</v>
      </c>
      <c r="P36" s="97" t="s">
        <v>61</v>
      </c>
      <c r="Q36" s="101" t="s">
        <v>59</v>
      </c>
    </row>
    <row r="37" spans="3:17" ht="15">
      <c r="C37" s="18" t="s">
        <v>5</v>
      </c>
      <c r="D37" s="76">
        <v>12.626</v>
      </c>
      <c r="E37" s="22">
        <v>3.85</v>
      </c>
      <c r="F37" s="76"/>
      <c r="G37" s="83"/>
      <c r="H37" s="69">
        <v>2.295</v>
      </c>
      <c r="I37" s="20">
        <v>18.771</v>
      </c>
      <c r="J37" s="93">
        <f aca="true" t="shared" si="0" ref="J37:J61">SUM(D37:F37)</f>
        <v>16.476</v>
      </c>
      <c r="K37" s="93">
        <f aca="true" t="shared" si="1" ref="K37:K61">SUM(G37:H37)</f>
        <v>2.295</v>
      </c>
      <c r="M37" s="18" t="s">
        <v>9</v>
      </c>
      <c r="N37" s="20">
        <v>2790.9559999999997</v>
      </c>
      <c r="P37" s="18" t="s">
        <v>9</v>
      </c>
      <c r="Q37" s="93">
        <v>309.76000000000005</v>
      </c>
    </row>
    <row r="38" spans="3:17" ht="15">
      <c r="C38" s="18" t="s">
        <v>8</v>
      </c>
      <c r="D38" s="76">
        <v>271.70300000000003</v>
      </c>
      <c r="E38" s="22">
        <v>52.585</v>
      </c>
      <c r="F38" s="76"/>
      <c r="G38" s="83">
        <v>2.66</v>
      </c>
      <c r="H38" s="69">
        <v>90.65199999999999</v>
      </c>
      <c r="I38" s="20">
        <v>417.6</v>
      </c>
      <c r="J38" s="93">
        <f t="shared" si="0"/>
        <v>324.288</v>
      </c>
      <c r="K38" s="93">
        <f t="shared" si="1"/>
        <v>93.31199999999998</v>
      </c>
      <c r="M38" s="18" t="s">
        <v>10</v>
      </c>
      <c r="N38" s="20">
        <v>1012.432</v>
      </c>
      <c r="P38" s="18" t="s">
        <v>25</v>
      </c>
      <c r="Q38" s="93">
        <v>249.89399999999998</v>
      </c>
    </row>
    <row r="39" spans="3:17" ht="15">
      <c r="C39" s="18" t="s">
        <v>38</v>
      </c>
      <c r="D39" s="76">
        <v>7.516</v>
      </c>
      <c r="E39" s="22"/>
      <c r="F39" s="76"/>
      <c r="G39" s="83"/>
      <c r="H39" s="69">
        <v>9.9</v>
      </c>
      <c r="I39" s="20">
        <v>17.416</v>
      </c>
      <c r="J39" s="93">
        <f t="shared" si="0"/>
        <v>7.516</v>
      </c>
      <c r="K39" s="93">
        <f t="shared" si="1"/>
        <v>9.9</v>
      </c>
      <c r="M39" s="18" t="s">
        <v>47</v>
      </c>
      <c r="N39" s="20">
        <v>562.94</v>
      </c>
      <c r="P39" s="18" t="s">
        <v>23</v>
      </c>
      <c r="Q39" s="93">
        <v>129.928</v>
      </c>
    </row>
    <row r="40" spans="3:17" ht="15">
      <c r="C40" s="18" t="s">
        <v>14</v>
      </c>
      <c r="D40" s="76">
        <v>196.488</v>
      </c>
      <c r="E40" s="22">
        <v>84.494</v>
      </c>
      <c r="F40" s="76"/>
      <c r="G40" s="83">
        <v>3.96</v>
      </c>
      <c r="H40" s="69">
        <v>96.56999999999998</v>
      </c>
      <c r="I40" s="20">
        <v>381.51199999999994</v>
      </c>
      <c r="J40" s="93">
        <f t="shared" si="0"/>
        <v>280.98199999999997</v>
      </c>
      <c r="K40" s="93">
        <f t="shared" si="1"/>
        <v>100.52999999999997</v>
      </c>
      <c r="M40" s="18" t="s">
        <v>13</v>
      </c>
      <c r="N40" s="20">
        <v>397.295</v>
      </c>
      <c r="P40" s="18" t="s">
        <v>14</v>
      </c>
      <c r="Q40" s="93">
        <v>100.52999999999997</v>
      </c>
    </row>
    <row r="41" spans="3:17" ht="15">
      <c r="C41" s="18" t="s">
        <v>15</v>
      </c>
      <c r="D41" s="76">
        <v>3.2640000000000002</v>
      </c>
      <c r="E41" s="22">
        <v>1.767</v>
      </c>
      <c r="F41" s="76"/>
      <c r="G41" s="83"/>
      <c r="H41" s="69"/>
      <c r="I41" s="20">
        <v>5.031000000000001</v>
      </c>
      <c r="J41" s="93">
        <f t="shared" si="0"/>
        <v>5.031000000000001</v>
      </c>
      <c r="K41" s="93">
        <f t="shared" si="1"/>
        <v>0</v>
      </c>
      <c r="M41" s="18" t="s">
        <v>12</v>
      </c>
      <c r="N41" s="20">
        <v>380.96999999999997</v>
      </c>
      <c r="P41" s="18" t="s">
        <v>8</v>
      </c>
      <c r="Q41" s="93">
        <v>93.31199999999998</v>
      </c>
    </row>
    <row r="42" spans="3:17" ht="15">
      <c r="C42" s="18" t="s">
        <v>17</v>
      </c>
      <c r="D42" s="76">
        <v>156.3410000000001</v>
      </c>
      <c r="E42" s="22">
        <v>4.224</v>
      </c>
      <c r="F42" s="76"/>
      <c r="G42" s="83">
        <v>2.815</v>
      </c>
      <c r="H42" s="69">
        <v>36.72700000000001</v>
      </c>
      <c r="I42" s="20">
        <v>200.10700000000008</v>
      </c>
      <c r="J42" s="93">
        <f t="shared" si="0"/>
        <v>160.56500000000008</v>
      </c>
      <c r="K42" s="93">
        <f t="shared" si="1"/>
        <v>39.54200000000001</v>
      </c>
      <c r="M42" s="18" t="s">
        <v>8</v>
      </c>
      <c r="N42" s="20">
        <v>324.288</v>
      </c>
      <c r="P42" s="18" t="s">
        <v>28</v>
      </c>
      <c r="Q42" s="93">
        <v>78.92599999999999</v>
      </c>
    </row>
    <row r="43" spans="3:17" ht="15">
      <c r="C43" s="18" t="s">
        <v>47</v>
      </c>
      <c r="D43" s="76"/>
      <c r="E43" s="22">
        <v>562.94</v>
      </c>
      <c r="F43" s="76"/>
      <c r="G43" s="83"/>
      <c r="H43" s="69">
        <v>44.085</v>
      </c>
      <c r="I43" s="20">
        <v>607.0250000000001</v>
      </c>
      <c r="J43" s="93">
        <f t="shared" si="0"/>
        <v>562.94</v>
      </c>
      <c r="K43" s="93">
        <f t="shared" si="1"/>
        <v>44.085</v>
      </c>
      <c r="M43" s="18" t="s">
        <v>14</v>
      </c>
      <c r="N43" s="20">
        <v>280.98199999999997</v>
      </c>
      <c r="P43" s="18" t="s">
        <v>22</v>
      </c>
      <c r="Q43" s="93">
        <v>64.373</v>
      </c>
    </row>
    <row r="44" spans="3:17" ht="15">
      <c r="C44" s="18" t="s">
        <v>20</v>
      </c>
      <c r="D44" s="76">
        <v>97.928</v>
      </c>
      <c r="E44" s="22">
        <v>17.39</v>
      </c>
      <c r="F44" s="76"/>
      <c r="G44" s="83">
        <v>0.7060000000000001</v>
      </c>
      <c r="H44" s="69">
        <v>40.004000000000005</v>
      </c>
      <c r="I44" s="20">
        <v>156.02800000000002</v>
      </c>
      <c r="J44" s="93">
        <f t="shared" si="0"/>
        <v>115.318</v>
      </c>
      <c r="K44" s="93">
        <f t="shared" si="1"/>
        <v>40.71000000000001</v>
      </c>
      <c r="M44" s="18" t="s">
        <v>28</v>
      </c>
      <c r="N44" s="20">
        <v>270.84799999999996</v>
      </c>
      <c r="P44" s="18" t="s">
        <v>24</v>
      </c>
      <c r="Q44" s="93">
        <v>49.306</v>
      </c>
    </row>
    <row r="45" spans="3:17" ht="15">
      <c r="C45" s="18" t="s">
        <v>10</v>
      </c>
      <c r="D45" s="76">
        <v>1012.332</v>
      </c>
      <c r="E45" s="22">
        <v>0.1</v>
      </c>
      <c r="F45" s="76"/>
      <c r="G45" s="83">
        <v>2</v>
      </c>
      <c r="H45" s="69">
        <v>3.32</v>
      </c>
      <c r="I45" s="20">
        <v>1017.7520000000001</v>
      </c>
      <c r="J45" s="93">
        <f t="shared" si="0"/>
        <v>1012.432</v>
      </c>
      <c r="K45" s="93">
        <f t="shared" si="1"/>
        <v>5.32</v>
      </c>
      <c r="M45" s="18" t="s">
        <v>34</v>
      </c>
      <c r="N45" s="20">
        <v>235.274</v>
      </c>
      <c r="P45" s="18" t="s">
        <v>47</v>
      </c>
      <c r="Q45" s="93">
        <v>44.085</v>
      </c>
    </row>
    <row r="46" spans="3:17" ht="15">
      <c r="C46" s="18" t="s">
        <v>21</v>
      </c>
      <c r="D46" s="76">
        <v>0.33</v>
      </c>
      <c r="E46" s="22">
        <v>0.1</v>
      </c>
      <c r="F46" s="76"/>
      <c r="G46" s="83">
        <v>4.3</v>
      </c>
      <c r="H46" s="69">
        <v>3.7649999999999997</v>
      </c>
      <c r="I46" s="20">
        <v>8.495</v>
      </c>
      <c r="J46" s="93">
        <f t="shared" si="0"/>
        <v>0.43000000000000005</v>
      </c>
      <c r="K46" s="93">
        <f t="shared" si="1"/>
        <v>8.065</v>
      </c>
      <c r="M46" s="18" t="s">
        <v>22</v>
      </c>
      <c r="N46" s="20">
        <v>166.759</v>
      </c>
      <c r="P46" s="18" t="s">
        <v>12</v>
      </c>
      <c r="Q46" s="93">
        <v>41.913</v>
      </c>
    </row>
    <row r="47" spans="3:17" ht="15">
      <c r="C47" s="18" t="s">
        <v>22</v>
      </c>
      <c r="D47" s="76"/>
      <c r="E47" s="22">
        <v>166.309</v>
      </c>
      <c r="F47" s="76">
        <v>0.45</v>
      </c>
      <c r="G47" s="83"/>
      <c r="H47" s="69">
        <v>64.373</v>
      </c>
      <c r="I47" s="20">
        <v>231.132</v>
      </c>
      <c r="J47" s="93">
        <f t="shared" si="0"/>
        <v>166.759</v>
      </c>
      <c r="K47" s="93">
        <f t="shared" si="1"/>
        <v>64.373</v>
      </c>
      <c r="M47" s="18" t="s">
        <v>17</v>
      </c>
      <c r="N47" s="20">
        <v>160.56500000000008</v>
      </c>
      <c r="P47" s="18" t="s">
        <v>20</v>
      </c>
      <c r="Q47" s="93">
        <v>40.71000000000001</v>
      </c>
    </row>
    <row r="48" spans="3:17" ht="15">
      <c r="C48" s="18" t="s">
        <v>12</v>
      </c>
      <c r="D48" s="76">
        <v>378.77</v>
      </c>
      <c r="E48" s="22">
        <v>2.2</v>
      </c>
      <c r="F48" s="76"/>
      <c r="G48" s="83">
        <v>23</v>
      </c>
      <c r="H48" s="69">
        <v>18.913</v>
      </c>
      <c r="I48" s="20">
        <v>422.883</v>
      </c>
      <c r="J48" s="93">
        <f t="shared" si="0"/>
        <v>380.96999999999997</v>
      </c>
      <c r="K48" s="93">
        <f t="shared" si="1"/>
        <v>41.913</v>
      </c>
      <c r="M48" s="18" t="s">
        <v>27</v>
      </c>
      <c r="N48" s="20">
        <v>132.228</v>
      </c>
      <c r="P48" s="18" t="s">
        <v>17</v>
      </c>
      <c r="Q48" s="93">
        <v>39.54200000000001</v>
      </c>
    </row>
    <row r="49" spans="3:17" ht="15">
      <c r="C49" s="18" t="s">
        <v>23</v>
      </c>
      <c r="D49" s="76">
        <v>10.459999999999999</v>
      </c>
      <c r="E49" s="22">
        <v>90.05</v>
      </c>
      <c r="F49" s="76">
        <v>0.25</v>
      </c>
      <c r="G49" s="83">
        <v>2.56</v>
      </c>
      <c r="H49" s="69">
        <v>127.368</v>
      </c>
      <c r="I49" s="20">
        <v>230.688</v>
      </c>
      <c r="J49" s="93">
        <f t="shared" si="0"/>
        <v>100.75999999999999</v>
      </c>
      <c r="K49" s="93">
        <f t="shared" si="1"/>
        <v>129.928</v>
      </c>
      <c r="M49" s="18" t="s">
        <v>29</v>
      </c>
      <c r="N49" s="20">
        <v>127.89</v>
      </c>
      <c r="P49" s="18" t="s">
        <v>13</v>
      </c>
      <c r="Q49" s="93">
        <v>33.882</v>
      </c>
    </row>
    <row r="50" spans="3:17" ht="15">
      <c r="C50" s="18" t="s">
        <v>24</v>
      </c>
      <c r="D50" s="76"/>
      <c r="E50" s="22">
        <v>27.172</v>
      </c>
      <c r="F50" s="76"/>
      <c r="G50" s="83"/>
      <c r="H50" s="69">
        <v>49.306</v>
      </c>
      <c r="I50" s="20">
        <v>76.478</v>
      </c>
      <c r="J50" s="93">
        <f t="shared" si="0"/>
        <v>27.172</v>
      </c>
      <c r="K50" s="93">
        <f t="shared" si="1"/>
        <v>49.306</v>
      </c>
      <c r="M50" s="18" t="s">
        <v>20</v>
      </c>
      <c r="N50" s="20">
        <v>115.318</v>
      </c>
      <c r="P50" s="18" t="s">
        <v>27</v>
      </c>
      <c r="Q50" s="93">
        <v>32.688</v>
      </c>
    </row>
    <row r="51" spans="3:17" ht="15">
      <c r="C51" s="18" t="s">
        <v>9</v>
      </c>
      <c r="D51" s="76">
        <v>874.7979999999998</v>
      </c>
      <c r="E51" s="22">
        <v>1916.158</v>
      </c>
      <c r="F51" s="76"/>
      <c r="G51" s="83">
        <v>24.86</v>
      </c>
      <c r="H51" s="69">
        <v>284.90000000000003</v>
      </c>
      <c r="I51" s="20">
        <v>3100.716</v>
      </c>
      <c r="J51" s="93">
        <f t="shared" si="0"/>
        <v>2790.9559999999997</v>
      </c>
      <c r="K51" s="93">
        <f t="shared" si="1"/>
        <v>309.76000000000005</v>
      </c>
      <c r="M51" s="18" t="s">
        <v>23</v>
      </c>
      <c r="N51" s="20">
        <v>100.75999999999999</v>
      </c>
      <c r="P51" s="18" t="s">
        <v>29</v>
      </c>
      <c r="Q51" s="93">
        <v>15.237</v>
      </c>
    </row>
    <row r="52" spans="3:17" ht="15">
      <c r="C52" s="18" t="s">
        <v>25</v>
      </c>
      <c r="D52" s="76"/>
      <c r="E52" s="22">
        <v>81.83800000000001</v>
      </c>
      <c r="F52" s="76"/>
      <c r="G52" s="83"/>
      <c r="H52" s="69">
        <v>249.89399999999998</v>
      </c>
      <c r="I52" s="20">
        <v>331.73199999999997</v>
      </c>
      <c r="J52" s="93">
        <f t="shared" si="0"/>
        <v>81.83800000000001</v>
      </c>
      <c r="K52" s="93">
        <f t="shared" si="1"/>
        <v>249.89399999999998</v>
      </c>
      <c r="M52" s="18" t="s">
        <v>25</v>
      </c>
      <c r="N52" s="20">
        <v>81.83800000000001</v>
      </c>
      <c r="P52" s="18" t="s">
        <v>38</v>
      </c>
      <c r="Q52" s="93">
        <v>9.9</v>
      </c>
    </row>
    <row r="53" spans="3:17" ht="15">
      <c r="C53" s="18" t="s">
        <v>26</v>
      </c>
      <c r="D53" s="76"/>
      <c r="E53" s="22">
        <v>10.515</v>
      </c>
      <c r="F53" s="76"/>
      <c r="G53" s="83"/>
      <c r="H53" s="69"/>
      <c r="I53" s="20">
        <v>10.515</v>
      </c>
      <c r="J53" s="93">
        <f t="shared" si="0"/>
        <v>10.515</v>
      </c>
      <c r="K53" s="93">
        <f t="shared" si="1"/>
        <v>0</v>
      </c>
      <c r="M53" s="18" t="s">
        <v>31</v>
      </c>
      <c r="N53" s="20">
        <v>51.17399999999999</v>
      </c>
      <c r="P53" s="18" t="s">
        <v>21</v>
      </c>
      <c r="Q53" s="93">
        <v>8.065</v>
      </c>
    </row>
    <row r="54" spans="3:17" ht="15">
      <c r="C54" s="18" t="s">
        <v>13</v>
      </c>
      <c r="D54" s="76">
        <v>0.47</v>
      </c>
      <c r="E54" s="22">
        <v>396.825</v>
      </c>
      <c r="F54" s="76"/>
      <c r="G54" s="83">
        <v>9</v>
      </c>
      <c r="H54" s="69">
        <v>24.881999999999998</v>
      </c>
      <c r="I54" s="20">
        <v>431.177</v>
      </c>
      <c r="J54" s="93">
        <f t="shared" si="0"/>
        <v>397.295</v>
      </c>
      <c r="K54" s="93">
        <f t="shared" si="1"/>
        <v>33.882</v>
      </c>
      <c r="M54" s="18" t="s">
        <v>32</v>
      </c>
      <c r="N54" s="20">
        <v>35.7</v>
      </c>
      <c r="P54" s="18" t="s">
        <v>34</v>
      </c>
      <c r="Q54" s="93">
        <v>7.75</v>
      </c>
    </row>
    <row r="55" spans="3:17" ht="15">
      <c r="C55" s="18" t="s">
        <v>27</v>
      </c>
      <c r="D55" s="76">
        <v>131.228</v>
      </c>
      <c r="E55" s="22">
        <v>1</v>
      </c>
      <c r="F55" s="76"/>
      <c r="G55" s="83">
        <v>17.682000000000002</v>
      </c>
      <c r="H55" s="69">
        <v>15.006</v>
      </c>
      <c r="I55" s="20">
        <v>164.91600000000003</v>
      </c>
      <c r="J55" s="93">
        <f t="shared" si="0"/>
        <v>132.228</v>
      </c>
      <c r="K55" s="93">
        <f t="shared" si="1"/>
        <v>32.688</v>
      </c>
      <c r="M55" s="18" t="s">
        <v>24</v>
      </c>
      <c r="N55" s="20">
        <v>27.172</v>
      </c>
      <c r="P55" s="18" t="s">
        <v>33</v>
      </c>
      <c r="Q55" s="93">
        <v>7.337999999999999</v>
      </c>
    </row>
    <row r="56" spans="3:17" ht="15">
      <c r="C56" s="18" t="s">
        <v>28</v>
      </c>
      <c r="D56" s="76">
        <v>41.906</v>
      </c>
      <c r="E56" s="22">
        <v>228.94199999999998</v>
      </c>
      <c r="F56" s="76"/>
      <c r="G56" s="83"/>
      <c r="H56" s="69">
        <v>78.92599999999999</v>
      </c>
      <c r="I56" s="20">
        <v>349.77399999999994</v>
      </c>
      <c r="J56" s="93">
        <f t="shared" si="0"/>
        <v>270.84799999999996</v>
      </c>
      <c r="K56" s="93">
        <f t="shared" si="1"/>
        <v>78.92599999999999</v>
      </c>
      <c r="M56" s="18" t="s">
        <v>33</v>
      </c>
      <c r="N56" s="20">
        <v>18.88</v>
      </c>
      <c r="P56" s="18" t="s">
        <v>10</v>
      </c>
      <c r="Q56" s="93">
        <v>5.32</v>
      </c>
    </row>
    <row r="57" spans="3:17" ht="15">
      <c r="C57" s="18" t="s">
        <v>29</v>
      </c>
      <c r="D57" s="76">
        <v>115</v>
      </c>
      <c r="E57" s="22">
        <v>12.89</v>
      </c>
      <c r="F57" s="76"/>
      <c r="G57" s="83"/>
      <c r="H57" s="69">
        <v>15.237</v>
      </c>
      <c r="I57" s="20">
        <v>143.127</v>
      </c>
      <c r="J57" s="93">
        <f t="shared" si="0"/>
        <v>127.89</v>
      </c>
      <c r="K57" s="93">
        <f t="shared" si="1"/>
        <v>15.237</v>
      </c>
      <c r="M57" s="18" t="s">
        <v>5</v>
      </c>
      <c r="N57" s="20">
        <v>16.476</v>
      </c>
      <c r="P57" s="18" t="s">
        <v>5</v>
      </c>
      <c r="Q57" s="93">
        <v>2.295</v>
      </c>
    </row>
    <row r="58" spans="3:17" ht="15">
      <c r="C58" s="18" t="s">
        <v>31</v>
      </c>
      <c r="D58" s="76">
        <v>9.33</v>
      </c>
      <c r="E58" s="22">
        <v>41.843999999999994</v>
      </c>
      <c r="F58" s="76"/>
      <c r="G58" s="83"/>
      <c r="H58" s="69">
        <v>2</v>
      </c>
      <c r="I58" s="20">
        <v>53.17399999999999</v>
      </c>
      <c r="J58" s="93">
        <f t="shared" si="0"/>
        <v>51.17399999999999</v>
      </c>
      <c r="K58" s="93">
        <f t="shared" si="1"/>
        <v>2</v>
      </c>
      <c r="M58" s="18" t="s">
        <v>26</v>
      </c>
      <c r="N58" s="20">
        <v>10.515</v>
      </c>
      <c r="P58" s="18" t="s">
        <v>31</v>
      </c>
      <c r="Q58" s="93">
        <v>2</v>
      </c>
    </row>
    <row r="59" spans="3:17" ht="15">
      <c r="C59" s="18" t="s">
        <v>32</v>
      </c>
      <c r="D59" s="76">
        <v>35.7</v>
      </c>
      <c r="E59" s="22"/>
      <c r="F59" s="76"/>
      <c r="G59" s="83"/>
      <c r="H59" s="69">
        <v>1.8050000000000002</v>
      </c>
      <c r="I59" s="20">
        <v>37.505</v>
      </c>
      <c r="J59" s="93">
        <f t="shared" si="0"/>
        <v>35.7</v>
      </c>
      <c r="K59" s="93">
        <f t="shared" si="1"/>
        <v>1.8050000000000002</v>
      </c>
      <c r="M59" s="18" t="s">
        <v>38</v>
      </c>
      <c r="N59" s="20">
        <v>7.516</v>
      </c>
      <c r="P59" s="18" t="s">
        <v>32</v>
      </c>
      <c r="Q59" s="93">
        <v>1.8050000000000002</v>
      </c>
    </row>
    <row r="60" spans="3:17" ht="15">
      <c r="C60" s="18" t="s">
        <v>33</v>
      </c>
      <c r="D60" s="76"/>
      <c r="E60" s="22">
        <v>18.88</v>
      </c>
      <c r="F60" s="76"/>
      <c r="G60" s="83"/>
      <c r="H60" s="69">
        <v>7.337999999999999</v>
      </c>
      <c r="I60" s="20">
        <v>26.217999999999996</v>
      </c>
      <c r="J60" s="93">
        <f t="shared" si="0"/>
        <v>18.88</v>
      </c>
      <c r="K60" s="93">
        <f t="shared" si="1"/>
        <v>7.337999999999999</v>
      </c>
      <c r="M60" s="18" t="s">
        <v>15</v>
      </c>
      <c r="N60" s="20">
        <v>5.031000000000001</v>
      </c>
      <c r="P60" s="18" t="s">
        <v>15</v>
      </c>
      <c r="Q60" s="93">
        <v>0</v>
      </c>
    </row>
    <row r="61" spans="3:17" ht="15">
      <c r="C61" s="18" t="s">
        <v>34</v>
      </c>
      <c r="D61" s="76">
        <v>0.87</v>
      </c>
      <c r="E61" s="22">
        <v>234.404</v>
      </c>
      <c r="F61" s="76"/>
      <c r="G61" s="83"/>
      <c r="H61" s="69">
        <v>7.75</v>
      </c>
      <c r="I61" s="20">
        <v>243.024</v>
      </c>
      <c r="J61" s="93">
        <f t="shared" si="0"/>
        <v>235.274</v>
      </c>
      <c r="K61" s="93">
        <f t="shared" si="1"/>
        <v>7.75</v>
      </c>
      <c r="M61" s="18" t="s">
        <v>21</v>
      </c>
      <c r="N61" s="20">
        <v>0.43000000000000005</v>
      </c>
      <c r="P61" s="18" t="s">
        <v>26</v>
      </c>
      <c r="Q61" s="93">
        <v>0</v>
      </c>
    </row>
    <row r="62" spans="3:11" ht="12.75">
      <c r="C62" s="103" t="s">
        <v>59</v>
      </c>
      <c r="D62" s="104">
        <v>3357.059999999999</v>
      </c>
      <c r="E62" s="105">
        <v>3956.477</v>
      </c>
      <c r="F62" s="105">
        <v>0.7</v>
      </c>
      <c r="G62" s="104">
        <v>93.543</v>
      </c>
      <c r="H62" s="105">
        <v>1275.0160000000003</v>
      </c>
      <c r="I62" s="106">
        <v>8682.796</v>
      </c>
      <c r="J62" s="93">
        <f>SUM(J37:J61)</f>
        <v>7314.237</v>
      </c>
      <c r="K62" s="93">
        <f>SUM(K37:K61)</f>
        <v>1368.5590000000002</v>
      </c>
    </row>
    <row r="63" ht="12.75">
      <c r="K63" s="93">
        <f>SUM(J62:K62)</f>
        <v>8682.796</v>
      </c>
    </row>
    <row r="65" spans="11:12" ht="12.75">
      <c r="K65" s="97" t="s">
        <v>61</v>
      </c>
      <c r="L65" s="101" t="s">
        <v>59</v>
      </c>
    </row>
    <row r="66" spans="11:12" ht="15">
      <c r="K66" s="18" t="s">
        <v>9</v>
      </c>
      <c r="L66" s="20">
        <v>3100.716</v>
      </c>
    </row>
    <row r="67" spans="4:12" ht="15">
      <c r="D67" s="93">
        <f aca="true" t="shared" si="2" ref="D67:E72">D37+G37</f>
        <v>12.626</v>
      </c>
      <c r="E67" s="93">
        <f t="shared" si="2"/>
        <v>6.145</v>
      </c>
      <c r="K67" s="18" t="s">
        <v>10</v>
      </c>
      <c r="L67" s="20">
        <v>1017.7520000000001</v>
      </c>
    </row>
    <row r="68" spans="4:12" ht="15">
      <c r="D68" s="93">
        <f t="shared" si="2"/>
        <v>274.36300000000006</v>
      </c>
      <c r="E68" s="93">
        <f t="shared" si="2"/>
        <v>143.237</v>
      </c>
      <c r="K68" s="18" t="s">
        <v>47</v>
      </c>
      <c r="L68" s="20">
        <v>607.0250000000001</v>
      </c>
    </row>
    <row r="69" spans="4:12" ht="15">
      <c r="D69" s="93">
        <f t="shared" si="2"/>
        <v>7.516</v>
      </c>
      <c r="E69" s="93">
        <f t="shared" si="2"/>
        <v>9.9</v>
      </c>
      <c r="K69" s="18" t="s">
        <v>13</v>
      </c>
      <c r="L69" s="20">
        <v>431.177</v>
      </c>
    </row>
    <row r="70" spans="4:12" ht="15">
      <c r="D70" s="93">
        <f t="shared" si="2"/>
        <v>200.448</v>
      </c>
      <c r="E70" s="93">
        <f t="shared" si="2"/>
        <v>181.06399999999996</v>
      </c>
      <c r="K70" s="18" t="s">
        <v>12</v>
      </c>
      <c r="L70" s="20">
        <v>422.883</v>
      </c>
    </row>
    <row r="71" spans="4:12" ht="15">
      <c r="D71" s="93">
        <f t="shared" si="2"/>
        <v>3.2640000000000002</v>
      </c>
      <c r="E71" s="93">
        <f t="shared" si="2"/>
        <v>1.767</v>
      </c>
      <c r="K71" s="18" t="s">
        <v>8</v>
      </c>
      <c r="L71" s="20">
        <v>417.6</v>
      </c>
    </row>
    <row r="72" spans="4:12" ht="15">
      <c r="D72" s="93">
        <f t="shared" si="2"/>
        <v>159.1560000000001</v>
      </c>
      <c r="E72" s="93">
        <f t="shared" si="2"/>
        <v>40.95100000000001</v>
      </c>
      <c r="K72" s="18" t="s">
        <v>14</v>
      </c>
      <c r="L72" s="20">
        <v>381.51199999999994</v>
      </c>
    </row>
    <row r="73" spans="11:12" ht="15">
      <c r="K73" s="18" t="s">
        <v>28</v>
      </c>
      <c r="L73" s="20">
        <v>349.77399999999994</v>
      </c>
    </row>
    <row r="74" spans="11:12" ht="15">
      <c r="K74" s="18" t="s">
        <v>25</v>
      </c>
      <c r="L74" s="20">
        <v>331.73199999999997</v>
      </c>
    </row>
    <row r="75" spans="11:12" ht="15">
      <c r="K75" s="18" t="s">
        <v>34</v>
      </c>
      <c r="L75" s="20">
        <v>243.024</v>
      </c>
    </row>
    <row r="76" spans="11:12" ht="15">
      <c r="K76" s="18" t="s">
        <v>22</v>
      </c>
      <c r="L76" s="20">
        <v>231.132</v>
      </c>
    </row>
    <row r="77" spans="11:12" ht="15">
      <c r="K77" s="18" t="s">
        <v>23</v>
      </c>
      <c r="L77" s="20">
        <v>230.688</v>
      </c>
    </row>
    <row r="78" spans="11:12" ht="15">
      <c r="K78" s="18" t="s">
        <v>17</v>
      </c>
      <c r="L78" s="20">
        <v>200.10700000000008</v>
      </c>
    </row>
    <row r="79" spans="11:12" ht="15">
      <c r="K79" s="18" t="s">
        <v>27</v>
      </c>
      <c r="L79" s="20">
        <v>164.91600000000003</v>
      </c>
    </row>
    <row r="80" spans="11:12" ht="15">
      <c r="K80" s="18" t="s">
        <v>20</v>
      </c>
      <c r="L80" s="20">
        <v>156.02800000000002</v>
      </c>
    </row>
    <row r="81" spans="11:12" ht="15">
      <c r="K81" s="18" t="s">
        <v>29</v>
      </c>
      <c r="L81" s="20">
        <v>143.127</v>
      </c>
    </row>
    <row r="82" spans="11:12" ht="15">
      <c r="K82" s="18" t="s">
        <v>24</v>
      </c>
      <c r="L82" s="20">
        <v>76.478</v>
      </c>
    </row>
    <row r="83" spans="11:12" ht="15">
      <c r="K83" s="18" t="s">
        <v>31</v>
      </c>
      <c r="L83" s="20">
        <v>53.17399999999999</v>
      </c>
    </row>
    <row r="84" spans="11:12" ht="15">
      <c r="K84" s="18" t="s">
        <v>32</v>
      </c>
      <c r="L84" s="20">
        <v>37.505</v>
      </c>
    </row>
    <row r="85" spans="11:12" ht="15">
      <c r="K85" s="18" t="s">
        <v>33</v>
      </c>
      <c r="L85" s="20">
        <v>26.217999999999996</v>
      </c>
    </row>
    <row r="86" spans="11:12" ht="15">
      <c r="K86" s="18" t="s">
        <v>5</v>
      </c>
      <c r="L86" s="20">
        <v>18.771</v>
      </c>
    </row>
    <row r="87" spans="11:12" ht="15">
      <c r="K87" s="18" t="s">
        <v>38</v>
      </c>
      <c r="L87" s="20">
        <v>17.416</v>
      </c>
    </row>
    <row r="88" spans="11:12" ht="15">
      <c r="K88" s="18" t="s">
        <v>26</v>
      </c>
      <c r="L88" s="20">
        <v>10.515</v>
      </c>
    </row>
    <row r="89" spans="11:12" ht="15">
      <c r="K89" s="18" t="s">
        <v>21</v>
      </c>
      <c r="L89" s="20">
        <v>8.495</v>
      </c>
    </row>
    <row r="90" spans="11:12" ht="15">
      <c r="K90" s="18" t="s">
        <v>15</v>
      </c>
      <c r="L90" s="20">
        <v>5.031000000000001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5"/>
  <sheetViews>
    <sheetView view="pageBreakPreview" zoomScaleSheetLayoutView="100" zoomScalePageLayoutView="80" workbookViewId="0" topLeftCell="A1">
      <selection activeCell="J12" sqref="J12:K12"/>
    </sheetView>
  </sheetViews>
  <sheetFormatPr defaultColWidth="11.421875" defaultRowHeight="12.75"/>
  <cols>
    <col min="1" max="1" width="16.140625" style="0" customWidth="1"/>
    <col min="2" max="2" width="12.8515625" style="0" customWidth="1"/>
    <col min="3" max="3" width="12.28125" style="0" customWidth="1"/>
    <col min="4" max="4" width="10.8515625" style="0" customWidth="1"/>
    <col min="5" max="5" width="12.28125" style="0" customWidth="1"/>
    <col min="6" max="8" width="10.8515625" style="0" customWidth="1"/>
    <col min="11" max="11" width="10.8515625" style="0" customWidth="1"/>
    <col min="12" max="12" width="16.8515625" style="0" customWidth="1"/>
    <col min="14" max="14" width="11.421875" style="283" customWidth="1"/>
    <col min="15" max="15" width="15.28125" style="283" customWidth="1"/>
    <col min="16" max="16" width="18.28125" style="283" customWidth="1"/>
    <col min="17" max="18" width="11.421875" style="283" customWidth="1"/>
    <col min="19" max="19" width="18.28125" style="283" customWidth="1"/>
    <col min="20" max="20" width="23.8515625" style="283" customWidth="1"/>
    <col min="21" max="21" width="21.00390625" style="283" customWidth="1"/>
    <col min="22" max="22" width="25.421875" style="0" customWidth="1"/>
    <col min="23" max="23" width="25.00390625" style="0" customWidth="1"/>
    <col min="24" max="24" width="13.421875" style="0" customWidth="1"/>
    <col min="25" max="25" width="17.7109375" style="0" customWidth="1"/>
    <col min="26" max="26" width="13.421875" style="0" customWidth="1"/>
    <col min="27" max="27" width="15.28125" style="3" customWidth="1"/>
    <col min="28" max="28" width="13.28125" style="3" customWidth="1"/>
  </cols>
  <sheetData>
    <row r="1" spans="1:2" ht="20.25">
      <c r="A1" s="1" t="s">
        <v>67</v>
      </c>
      <c r="B1" s="4"/>
    </row>
    <row r="3" ht="13.5" thickBot="1"/>
    <row r="4" spans="1:12" ht="12.75">
      <c r="A4" s="67"/>
      <c r="B4" s="697" t="s">
        <v>0</v>
      </c>
      <c r="C4" s="697"/>
      <c r="D4" s="697"/>
      <c r="E4" s="698"/>
      <c r="F4" s="699" t="s">
        <v>1</v>
      </c>
      <c r="G4" s="697"/>
      <c r="H4" s="697"/>
      <c r="I4" s="700" t="s">
        <v>2</v>
      </c>
      <c r="J4" s="697"/>
      <c r="K4" s="701"/>
      <c r="L4" s="7" t="s">
        <v>3</v>
      </c>
    </row>
    <row r="5" spans="1:12" ht="18.75">
      <c r="A5" s="68" t="s">
        <v>48</v>
      </c>
      <c r="B5" s="65" t="s">
        <v>41</v>
      </c>
      <c r="C5" s="8" t="s">
        <v>42</v>
      </c>
      <c r="D5" s="8" t="s">
        <v>4</v>
      </c>
      <c r="E5" s="8" t="s">
        <v>43</v>
      </c>
      <c r="F5" s="62" t="s">
        <v>41</v>
      </c>
      <c r="G5" s="8" t="s">
        <v>42</v>
      </c>
      <c r="H5" s="63" t="s">
        <v>43</v>
      </c>
      <c r="I5" s="9" t="s">
        <v>44</v>
      </c>
      <c r="J5" s="8" t="s">
        <v>45</v>
      </c>
      <c r="K5" s="10" t="s">
        <v>4</v>
      </c>
      <c r="L5" s="11" t="s">
        <v>49</v>
      </c>
    </row>
    <row r="6" spans="1:16" ht="13.5" thickBot="1">
      <c r="A6" s="12"/>
      <c r="B6" s="66"/>
      <c r="C6" s="13"/>
      <c r="D6" s="13"/>
      <c r="E6" s="13"/>
      <c r="F6" s="13"/>
      <c r="G6" s="14"/>
      <c r="H6" s="64"/>
      <c r="I6" s="15"/>
      <c r="J6" s="13"/>
      <c r="K6" s="16"/>
      <c r="L6" s="17"/>
      <c r="O6" s="605" t="s">
        <v>62</v>
      </c>
      <c r="P6" s="606"/>
    </row>
    <row r="7" spans="1:22" ht="16.5" customHeight="1">
      <c r="A7" s="18" t="s">
        <v>5</v>
      </c>
      <c r="B7" s="76">
        <v>12.626</v>
      </c>
      <c r="C7" s="22">
        <v>3.85</v>
      </c>
      <c r="D7" s="76"/>
      <c r="E7" s="19">
        <f>+B7+C7</f>
        <v>16.476</v>
      </c>
      <c r="F7" s="76"/>
      <c r="G7" s="77">
        <v>2.295</v>
      </c>
      <c r="H7" s="20">
        <f>+G7+F7</f>
        <v>2.295</v>
      </c>
      <c r="I7" s="21">
        <f>+B7+F7</f>
        <v>12.626</v>
      </c>
      <c r="J7" s="22">
        <f>+C7+G7</f>
        <v>6.145</v>
      </c>
      <c r="K7" s="23"/>
      <c r="L7" s="24">
        <f>+J7+I7</f>
        <v>18.771</v>
      </c>
      <c r="M7" s="3"/>
      <c r="O7" s="696"/>
      <c r="P7" s="696"/>
      <c r="Q7" s="696"/>
      <c r="R7" s="696"/>
      <c r="S7" s="696"/>
      <c r="T7" s="696"/>
      <c r="U7" s="696"/>
      <c r="V7" s="2"/>
    </row>
    <row r="8" spans="1:24" ht="16.5" customHeight="1">
      <c r="A8" s="25"/>
      <c r="B8" s="79">
        <f>+B7/E7</f>
        <v>0.7663267783442583</v>
      </c>
      <c r="C8" s="80">
        <f>+C7/E7</f>
        <v>0.2336732216557417</v>
      </c>
      <c r="D8" s="81"/>
      <c r="E8" s="26">
        <f>+E7/L7</f>
        <v>0.8777369346332107</v>
      </c>
      <c r="F8" s="79"/>
      <c r="G8" s="80">
        <f>+G7/H7</f>
        <v>1</v>
      </c>
      <c r="H8" s="27">
        <f>+H7/L7</f>
        <v>0.12226306536678919</v>
      </c>
      <c r="I8" s="28">
        <f>+I7/L7</f>
        <v>0.6726333173512332</v>
      </c>
      <c r="J8" s="29">
        <f>+J7/L7</f>
        <v>0.32736668264876667</v>
      </c>
      <c r="K8" s="30"/>
      <c r="L8" s="31">
        <f>+L7/L$57</f>
        <v>0.0021597370070608247</v>
      </c>
      <c r="M8" s="6"/>
      <c r="N8" s="287"/>
      <c r="O8" s="607" t="s">
        <v>6</v>
      </c>
      <c r="P8" s="607"/>
      <c r="Q8" s="607" t="s">
        <v>7</v>
      </c>
      <c r="R8" s="607"/>
      <c r="S8" s="607"/>
      <c r="T8" s="607"/>
      <c r="U8" s="608"/>
      <c r="V8" s="94"/>
      <c r="W8" s="6"/>
      <c r="X8" s="6"/>
    </row>
    <row r="9" spans="1:24" ht="16.5" customHeight="1">
      <c r="A9" s="18" t="s">
        <v>8</v>
      </c>
      <c r="B9" s="76">
        <v>271.70300000000003</v>
      </c>
      <c r="C9" s="22">
        <v>52.585</v>
      </c>
      <c r="D9" s="78"/>
      <c r="E9" s="19">
        <f>+B9+C9</f>
        <v>324.288</v>
      </c>
      <c r="F9" s="83">
        <v>2.66</v>
      </c>
      <c r="G9" s="69">
        <f>90.652+2.45</f>
        <v>93.102</v>
      </c>
      <c r="H9" s="20">
        <f>+G9+F9</f>
        <v>95.762</v>
      </c>
      <c r="I9" s="21">
        <f>+B9+F9</f>
        <v>274.36300000000006</v>
      </c>
      <c r="J9" s="22">
        <f>+C9+G9</f>
        <v>145.687</v>
      </c>
      <c r="K9" s="23"/>
      <c r="L9" s="24">
        <f>+J9+I9</f>
        <v>420.05000000000007</v>
      </c>
      <c r="M9" s="6"/>
      <c r="N9" s="287"/>
      <c r="O9" s="606" t="s">
        <v>9</v>
      </c>
      <c r="P9" s="606"/>
      <c r="Q9" s="609">
        <v>2790.9559999999997</v>
      </c>
      <c r="R9" s="606"/>
      <c r="S9" s="606"/>
      <c r="T9" s="606"/>
      <c r="U9" s="608"/>
      <c r="V9" s="94"/>
      <c r="W9" s="6"/>
      <c r="X9" s="6"/>
    </row>
    <row r="10" spans="1:24" ht="16.5" customHeight="1">
      <c r="A10" s="25"/>
      <c r="B10" s="79">
        <f>+B9/E9</f>
        <v>0.8378447552792581</v>
      </c>
      <c r="C10" s="80">
        <f>+C9/E9</f>
        <v>0.16215524472074205</v>
      </c>
      <c r="D10" s="81"/>
      <c r="E10" s="26">
        <f>+E9/L9</f>
        <v>0.7720223782882989</v>
      </c>
      <c r="F10" s="82">
        <f>+F9/H9</f>
        <v>0.027777197635805436</v>
      </c>
      <c r="G10" s="80">
        <f>+G9/H9</f>
        <v>0.9722228023641946</v>
      </c>
      <c r="H10" s="27">
        <f>+H9/L9</f>
        <v>0.22797762171170094</v>
      </c>
      <c r="I10" s="28">
        <f>+I9/L9</f>
        <v>0.6531674800618974</v>
      </c>
      <c r="J10" s="29">
        <f>+J9/L9</f>
        <v>0.3468325199381026</v>
      </c>
      <c r="K10" s="30"/>
      <c r="L10" s="31">
        <f>+L9/L$57</f>
        <v>0.04832973894922484</v>
      </c>
      <c r="M10" s="6"/>
      <c r="N10" s="287"/>
      <c r="O10" s="606" t="s">
        <v>10</v>
      </c>
      <c r="P10" s="606"/>
      <c r="Q10" s="609">
        <v>1012.432</v>
      </c>
      <c r="R10" s="606"/>
      <c r="S10" s="606"/>
      <c r="T10" s="606"/>
      <c r="U10" s="608"/>
      <c r="V10" s="94"/>
      <c r="W10" s="6"/>
      <c r="X10" s="6"/>
    </row>
    <row r="11" spans="1:24" ht="16.5" customHeight="1">
      <c r="A11" s="18" t="s">
        <v>38</v>
      </c>
      <c r="B11" s="76">
        <v>7.516</v>
      </c>
      <c r="C11" s="22"/>
      <c r="D11" s="78"/>
      <c r="E11" s="19">
        <f>+B11+C11</f>
        <v>7.516</v>
      </c>
      <c r="F11" s="83"/>
      <c r="G11" s="69">
        <v>9.9</v>
      </c>
      <c r="H11" s="20">
        <f>+G11+F11</f>
        <v>9.9</v>
      </c>
      <c r="I11" s="21">
        <f>+B11+F11</f>
        <v>7.516</v>
      </c>
      <c r="J11" s="22">
        <f>+C11+G11</f>
        <v>9.9</v>
      </c>
      <c r="K11" s="23"/>
      <c r="L11" s="24">
        <f>+J11+I11</f>
        <v>17.416</v>
      </c>
      <c r="M11" s="6"/>
      <c r="N11" s="287"/>
      <c r="O11" s="606" t="s">
        <v>47</v>
      </c>
      <c r="P11" s="606"/>
      <c r="Q11" s="609">
        <v>562.94</v>
      </c>
      <c r="R11" s="606"/>
      <c r="S11" s="606"/>
      <c r="T11" s="606"/>
      <c r="U11" s="608"/>
      <c r="V11" s="94"/>
      <c r="W11" s="6"/>
      <c r="X11" s="6"/>
    </row>
    <row r="12" spans="1:24" ht="16.5" customHeight="1">
      <c r="A12" s="25"/>
      <c r="B12" s="79">
        <f>+B11/E11</f>
        <v>1</v>
      </c>
      <c r="C12" s="80">
        <f>+C11/E11</f>
        <v>0</v>
      </c>
      <c r="D12" s="81"/>
      <c r="E12" s="26">
        <f>+E11/L11</f>
        <v>0.43155718879191546</v>
      </c>
      <c r="F12" s="79"/>
      <c r="G12" s="80">
        <f>+G11/H11</f>
        <v>1</v>
      </c>
      <c r="H12" s="27">
        <f>+H11/L11</f>
        <v>0.5684428112080845</v>
      </c>
      <c r="I12" s="28">
        <f>+I11/L11</f>
        <v>0.43155718879191546</v>
      </c>
      <c r="J12" s="29">
        <f>+J11/L11</f>
        <v>0.5684428112080845</v>
      </c>
      <c r="K12" s="30"/>
      <c r="L12" s="31">
        <f>+L11/L$57</f>
        <v>0.0020038346233536477</v>
      </c>
      <c r="M12" s="6"/>
      <c r="N12" s="287"/>
      <c r="O12" s="606" t="s">
        <v>13</v>
      </c>
      <c r="P12" s="606"/>
      <c r="Q12" s="609">
        <v>397.295</v>
      </c>
      <c r="R12" s="606"/>
      <c r="S12" s="606"/>
      <c r="T12" s="606"/>
      <c r="U12" s="608"/>
      <c r="V12" s="94"/>
      <c r="W12" s="6"/>
      <c r="X12" s="6"/>
    </row>
    <row r="13" spans="1:24" ht="16.5" customHeight="1">
      <c r="A13" s="18" t="s">
        <v>14</v>
      </c>
      <c r="B13" s="76">
        <v>196.488</v>
      </c>
      <c r="C13" s="22">
        <v>84.494</v>
      </c>
      <c r="D13" s="78"/>
      <c r="E13" s="19">
        <f>+B13+C13</f>
        <v>280.98199999999997</v>
      </c>
      <c r="F13" s="83">
        <v>3.96</v>
      </c>
      <c r="G13" s="69">
        <v>96.56999999999998</v>
      </c>
      <c r="H13" s="20">
        <f>+G13+F13</f>
        <v>100.52999999999997</v>
      </c>
      <c r="I13" s="21">
        <f>+B13+F13</f>
        <v>200.448</v>
      </c>
      <c r="J13" s="22">
        <f>+C13+G13</f>
        <v>181.06399999999996</v>
      </c>
      <c r="K13" s="23"/>
      <c r="L13" s="24">
        <f>+J13+I13</f>
        <v>381.51199999999994</v>
      </c>
      <c r="M13" s="6"/>
      <c r="N13" s="287"/>
      <c r="O13" s="606" t="s">
        <v>12</v>
      </c>
      <c r="P13" s="606"/>
      <c r="Q13" s="609">
        <v>380.96999999999997</v>
      </c>
      <c r="R13" s="606"/>
      <c r="S13" s="606"/>
      <c r="T13" s="610"/>
      <c r="U13" s="608"/>
      <c r="V13" s="94"/>
      <c r="W13" s="6"/>
      <c r="X13" s="6"/>
    </row>
    <row r="14" spans="1:24" ht="16.5" customHeight="1">
      <c r="A14" s="25"/>
      <c r="B14" s="79">
        <f>+B13/E13</f>
        <v>0.6992903460008115</v>
      </c>
      <c r="C14" s="80">
        <f>+C13/E13</f>
        <v>0.3007096539991886</v>
      </c>
      <c r="D14" s="81"/>
      <c r="E14" s="26">
        <f>+E13/L13</f>
        <v>0.7364958376145443</v>
      </c>
      <c r="F14" s="79">
        <f>+F13/H13</f>
        <v>0.03939122649955238</v>
      </c>
      <c r="G14" s="80">
        <f>+G13/H13</f>
        <v>0.9606087735004477</v>
      </c>
      <c r="H14" s="27">
        <f>+H13/L13</f>
        <v>0.2635041623854557</v>
      </c>
      <c r="I14" s="28">
        <f>+I13/L13</f>
        <v>0.5254041812577325</v>
      </c>
      <c r="J14" s="29">
        <f>+J13/L13</f>
        <v>0.4745958187422676</v>
      </c>
      <c r="K14" s="30"/>
      <c r="L14" s="31">
        <f>+L13/L$57</f>
        <v>0.04389566805379517</v>
      </c>
      <c r="M14" s="6"/>
      <c r="N14" s="287"/>
      <c r="O14" s="606" t="s">
        <v>8</v>
      </c>
      <c r="P14" s="606"/>
      <c r="Q14" s="609">
        <v>324.288</v>
      </c>
      <c r="R14" s="606"/>
      <c r="S14" s="606"/>
      <c r="T14" s="606"/>
      <c r="U14" s="608"/>
      <c r="V14" s="94"/>
      <c r="W14" s="6"/>
      <c r="X14" s="6"/>
    </row>
    <row r="15" spans="1:24" ht="16.5" customHeight="1">
      <c r="A15" s="18" t="s">
        <v>15</v>
      </c>
      <c r="B15" s="76">
        <v>3.2640000000000002</v>
      </c>
      <c r="C15" s="22">
        <v>1.767</v>
      </c>
      <c r="D15" s="78"/>
      <c r="E15" s="19">
        <f>+B15+C15</f>
        <v>5.031000000000001</v>
      </c>
      <c r="F15" s="83"/>
      <c r="G15" s="69"/>
      <c r="H15" s="20"/>
      <c r="I15" s="21">
        <f>+B15+F15</f>
        <v>3.2640000000000002</v>
      </c>
      <c r="J15" s="22">
        <f>+C15+G15</f>
        <v>1.767</v>
      </c>
      <c r="K15" s="23"/>
      <c r="L15" s="24">
        <f>+J15+I15</f>
        <v>5.031000000000001</v>
      </c>
      <c r="M15" s="6"/>
      <c r="N15" s="287"/>
      <c r="O15" s="606" t="s">
        <v>16</v>
      </c>
      <c r="P15" s="606"/>
      <c r="Q15" s="609">
        <f>Q16-SUM(Q9:Q14)</f>
        <v>1845.3559999999989</v>
      </c>
      <c r="R15" s="606"/>
      <c r="S15" s="606"/>
      <c r="T15" s="606"/>
      <c r="U15" s="608"/>
      <c r="V15" s="94"/>
      <c r="W15" s="6"/>
      <c r="X15" s="6"/>
    </row>
    <row r="16" spans="1:24" ht="16.5" customHeight="1">
      <c r="A16" s="25"/>
      <c r="B16" s="79">
        <f>+B15/E15</f>
        <v>0.6487775790101371</v>
      </c>
      <c r="C16" s="80">
        <f>+C15/E15</f>
        <v>0.3512224209898628</v>
      </c>
      <c r="D16" s="81"/>
      <c r="E16" s="26">
        <f>+E15/L15</f>
        <v>1</v>
      </c>
      <c r="F16" s="79"/>
      <c r="G16" s="80"/>
      <c r="H16" s="27"/>
      <c r="I16" s="28">
        <f>+I15/L15</f>
        <v>0.6487775790101371</v>
      </c>
      <c r="J16" s="29">
        <f>+J15/L15</f>
        <v>0.3512224209898628</v>
      </c>
      <c r="K16" s="30"/>
      <c r="L16" s="31">
        <f>+L15/L$57</f>
        <v>0.0005788523191371269</v>
      </c>
      <c r="M16" s="6"/>
      <c r="N16" s="287"/>
      <c r="O16" s="606"/>
      <c r="P16" s="606"/>
      <c r="Q16" s="609">
        <f>E57</f>
        <v>7314.236999999998</v>
      </c>
      <c r="R16" s="606"/>
      <c r="S16" s="606"/>
      <c r="T16" s="606"/>
      <c r="U16" s="608"/>
      <c r="V16" s="94"/>
      <c r="W16" s="6"/>
      <c r="X16" s="6"/>
    </row>
    <row r="17" spans="1:24" ht="16.5" customHeight="1">
      <c r="A17" s="18" t="s">
        <v>17</v>
      </c>
      <c r="B17" s="76">
        <v>156.3410000000001</v>
      </c>
      <c r="C17" s="22">
        <v>4.224</v>
      </c>
      <c r="D17" s="78"/>
      <c r="E17" s="19">
        <f>+B17+C17</f>
        <v>160.56500000000008</v>
      </c>
      <c r="F17" s="83">
        <v>2.815</v>
      </c>
      <c r="G17" s="69">
        <f>36.727+3.63</f>
        <v>40.357</v>
      </c>
      <c r="H17" s="20">
        <f>+G17+F17</f>
        <v>43.172</v>
      </c>
      <c r="I17" s="21">
        <f>+B17+F17</f>
        <v>159.1560000000001</v>
      </c>
      <c r="J17" s="22">
        <f>+C17+G17</f>
        <v>44.581</v>
      </c>
      <c r="K17" s="23"/>
      <c r="L17" s="24">
        <f>+J17+I17</f>
        <v>203.73700000000008</v>
      </c>
      <c r="M17" s="6"/>
      <c r="N17" s="287"/>
      <c r="O17" s="606"/>
      <c r="P17" s="606" t="s">
        <v>6</v>
      </c>
      <c r="Q17" s="606"/>
      <c r="R17" s="607" t="s">
        <v>18</v>
      </c>
      <c r="S17" s="607" t="s">
        <v>19</v>
      </c>
      <c r="T17" s="606"/>
      <c r="U17" s="608"/>
      <c r="V17" s="94"/>
      <c r="W17" s="6"/>
      <c r="X17" s="6"/>
    </row>
    <row r="18" spans="1:24" ht="16.5" customHeight="1">
      <c r="A18" s="25"/>
      <c r="B18" s="79">
        <f>+B17/E17</f>
        <v>0.9736928969576185</v>
      </c>
      <c r="C18" s="80">
        <f>+C17/E17</f>
        <v>0.02630710304238158</v>
      </c>
      <c r="D18" s="81"/>
      <c r="E18" s="26">
        <f>+E17/L17</f>
        <v>0.7880993633949652</v>
      </c>
      <c r="F18" s="79">
        <f>+F17/H17</f>
        <v>0.06520429908273881</v>
      </c>
      <c r="G18" s="80">
        <f>+G17/H17</f>
        <v>0.9347957009172613</v>
      </c>
      <c r="H18" s="27">
        <f>+H17/L17</f>
        <v>0.21190063660503483</v>
      </c>
      <c r="I18" s="28">
        <f>+I17/L17</f>
        <v>0.781183584719516</v>
      </c>
      <c r="J18" s="29">
        <f>+J17/L17</f>
        <v>0.2188164152804841</v>
      </c>
      <c r="K18" s="30"/>
      <c r="L18" s="31">
        <f>+L17/L$57</f>
        <v>0.023441390368523326</v>
      </c>
      <c r="M18" s="6"/>
      <c r="N18" s="287"/>
      <c r="O18" s="606"/>
      <c r="P18" s="606" t="s">
        <v>9</v>
      </c>
      <c r="Q18" s="611"/>
      <c r="R18" s="609">
        <v>899.6579999999998</v>
      </c>
      <c r="S18" s="609">
        <v>2201.058</v>
      </c>
      <c r="T18" s="609"/>
      <c r="U18" s="608"/>
      <c r="V18" s="94"/>
      <c r="W18" s="6"/>
      <c r="X18" s="6"/>
    </row>
    <row r="19" spans="1:24" ht="16.5" customHeight="1">
      <c r="A19" s="18" t="s">
        <v>47</v>
      </c>
      <c r="B19" s="76"/>
      <c r="C19" s="22">
        <v>562.94</v>
      </c>
      <c r="D19" s="78"/>
      <c r="E19" s="70">
        <f>+B19+C19</f>
        <v>562.94</v>
      </c>
      <c r="F19" s="83"/>
      <c r="G19" s="69">
        <v>44.085</v>
      </c>
      <c r="H19" s="71">
        <f>+G19+F19</f>
        <v>44.085</v>
      </c>
      <c r="I19" s="72"/>
      <c r="J19" s="69">
        <f>+C19+G19</f>
        <v>607.0250000000001</v>
      </c>
      <c r="K19" s="73"/>
      <c r="L19" s="74">
        <f>+J19+I19</f>
        <v>607.0250000000001</v>
      </c>
      <c r="M19" s="6"/>
      <c r="N19" s="287"/>
      <c r="O19" s="606"/>
      <c r="P19" s="606" t="s">
        <v>10</v>
      </c>
      <c r="Q19" s="611"/>
      <c r="R19" s="609">
        <v>1014.332</v>
      </c>
      <c r="S19" s="609">
        <v>3.42</v>
      </c>
      <c r="T19" s="609"/>
      <c r="U19" s="608"/>
      <c r="V19" s="94"/>
      <c r="W19" s="6"/>
      <c r="X19" s="6"/>
    </row>
    <row r="20" spans="1:24" ht="16.5" customHeight="1">
      <c r="A20" s="33"/>
      <c r="B20" s="88"/>
      <c r="C20" s="80">
        <f>+C19/E19</f>
        <v>1</v>
      </c>
      <c r="D20" s="89"/>
      <c r="E20" s="26">
        <f>+E19/L19</f>
        <v>0.9273753140315473</v>
      </c>
      <c r="F20" s="90"/>
      <c r="G20" s="80">
        <f>+G19/H19</f>
        <v>1</v>
      </c>
      <c r="H20" s="91">
        <f>+H19/L19</f>
        <v>0.07262468596845269</v>
      </c>
      <c r="I20" s="28"/>
      <c r="J20" s="29">
        <f>+J19/L19</f>
        <v>1</v>
      </c>
      <c r="K20" s="30"/>
      <c r="L20" s="31">
        <f>+L19/L$57</f>
        <v>0.06984254204416905</v>
      </c>
      <c r="M20" s="6"/>
      <c r="N20" s="287"/>
      <c r="O20" s="606"/>
      <c r="P20" s="606" t="s">
        <v>47</v>
      </c>
      <c r="Q20" s="611"/>
      <c r="R20" s="609"/>
      <c r="S20" s="609">
        <v>607.0250000000001</v>
      </c>
      <c r="T20" s="609"/>
      <c r="U20" s="608"/>
      <c r="V20" s="94"/>
      <c r="W20" s="6"/>
      <c r="X20" s="6"/>
    </row>
    <row r="21" spans="1:24" ht="16.5" customHeight="1">
      <c r="A21" s="18" t="s">
        <v>20</v>
      </c>
      <c r="B21" s="76">
        <v>97.928</v>
      </c>
      <c r="C21" s="22">
        <v>17.39</v>
      </c>
      <c r="D21" s="78"/>
      <c r="E21" s="19">
        <f>+B21+C21</f>
        <v>115.318</v>
      </c>
      <c r="F21" s="83">
        <v>0.7060000000000001</v>
      </c>
      <c r="G21" s="69">
        <v>40.004000000000005</v>
      </c>
      <c r="H21" s="20">
        <f>+G21+F21</f>
        <v>40.71000000000001</v>
      </c>
      <c r="I21" s="21">
        <f>+B21+F21</f>
        <v>98.634</v>
      </c>
      <c r="J21" s="22">
        <f>+C21+G21</f>
        <v>57.394000000000005</v>
      </c>
      <c r="K21" s="23"/>
      <c r="L21" s="24">
        <f>+J21+I21</f>
        <v>156.02800000000002</v>
      </c>
      <c r="M21" s="6"/>
      <c r="N21" s="287"/>
      <c r="O21" s="606"/>
      <c r="P21" s="606" t="s">
        <v>40</v>
      </c>
      <c r="Q21" s="611"/>
      <c r="R21" s="609">
        <v>9.47</v>
      </c>
      <c r="S21" s="609">
        <v>421.707</v>
      </c>
      <c r="T21" s="609"/>
      <c r="U21" s="608"/>
      <c r="V21" s="94"/>
      <c r="W21" s="6"/>
      <c r="X21" s="6"/>
    </row>
    <row r="22" spans="1:24" ht="16.5" customHeight="1">
      <c r="A22" s="25"/>
      <c r="B22" s="79">
        <f>+B21/E21</f>
        <v>0.8491996045717061</v>
      </c>
      <c r="C22" s="80">
        <f>+C21/E21</f>
        <v>0.15080039542829393</v>
      </c>
      <c r="D22" s="81"/>
      <c r="E22" s="26">
        <f>+E21/L21</f>
        <v>0.7390852923834182</v>
      </c>
      <c r="F22" s="79">
        <f>+F21/H21</f>
        <v>0.017342176369442394</v>
      </c>
      <c r="G22" s="80">
        <f>+G21/H21</f>
        <v>0.9826578236305575</v>
      </c>
      <c r="H22" s="27">
        <f>+H21/L21</f>
        <v>0.26091470761658164</v>
      </c>
      <c r="I22" s="28">
        <f>+I21/L21</f>
        <v>0.6321557669136308</v>
      </c>
      <c r="J22" s="29">
        <f>+J21/L21</f>
        <v>0.3678442330863691</v>
      </c>
      <c r="K22" s="30"/>
      <c r="L22" s="31">
        <f>+L21/L$57</f>
        <v>0.017952130719603984</v>
      </c>
      <c r="M22" s="6"/>
      <c r="N22" s="287"/>
      <c r="O22" s="606"/>
      <c r="P22" s="606" t="s">
        <v>13</v>
      </c>
      <c r="Q22" s="611"/>
      <c r="R22" s="609">
        <v>401.77</v>
      </c>
      <c r="S22" s="609">
        <v>21.113</v>
      </c>
      <c r="T22" s="609"/>
      <c r="U22" s="608"/>
      <c r="V22" s="94"/>
      <c r="W22" s="6"/>
      <c r="X22" s="6"/>
    </row>
    <row r="23" spans="1:24" ht="16.5" customHeight="1">
      <c r="A23" s="18" t="s">
        <v>10</v>
      </c>
      <c r="B23" s="76">
        <v>1012.332</v>
      </c>
      <c r="C23" s="22">
        <v>0.1</v>
      </c>
      <c r="D23" s="78"/>
      <c r="E23" s="19">
        <f>+B23+C23</f>
        <v>1012.432</v>
      </c>
      <c r="F23" s="83">
        <v>2</v>
      </c>
      <c r="G23" s="69">
        <v>3.32</v>
      </c>
      <c r="H23" s="20">
        <f>+G23+F23</f>
        <v>5.32</v>
      </c>
      <c r="I23" s="21">
        <f>+B23+F23</f>
        <v>1014.332</v>
      </c>
      <c r="J23" s="22">
        <f>+C23+G23</f>
        <v>3.42</v>
      </c>
      <c r="K23" s="23"/>
      <c r="L23" s="24">
        <f>+J23+I23</f>
        <v>1017.752</v>
      </c>
      <c r="M23" s="6"/>
      <c r="N23" s="287"/>
      <c r="O23" s="606"/>
      <c r="P23" s="606" t="s">
        <v>8</v>
      </c>
      <c r="Q23" s="611"/>
      <c r="R23" s="609">
        <v>274.36300000000006</v>
      </c>
      <c r="S23" s="609">
        <v>143.237</v>
      </c>
      <c r="T23" s="609"/>
      <c r="U23" s="608"/>
      <c r="V23" s="94"/>
      <c r="W23" s="6"/>
      <c r="X23" s="6"/>
    </row>
    <row r="24" spans="1:24" ht="16.5" customHeight="1">
      <c r="A24" s="25"/>
      <c r="B24" s="79">
        <f>+B23/E23</f>
        <v>0.9999012279343205</v>
      </c>
      <c r="C24" s="29">
        <f>+C23/E23</f>
        <v>9.87720656794728E-05</v>
      </c>
      <c r="D24" s="81"/>
      <c r="E24" s="26">
        <f>+E23/L23</f>
        <v>0.9947727933720593</v>
      </c>
      <c r="F24" s="79">
        <f>+F23/H23</f>
        <v>0.37593984962406013</v>
      </c>
      <c r="G24" s="80">
        <f>+G23/H23</f>
        <v>0.6240601503759398</v>
      </c>
      <c r="H24" s="27">
        <f>+H23/L23</f>
        <v>0.005227206627940796</v>
      </c>
      <c r="I24" s="28">
        <f>+I23/L23</f>
        <v>0.9966396528820382</v>
      </c>
      <c r="J24" s="29">
        <f>+J23/L23</f>
        <v>0.0033603471179619398</v>
      </c>
      <c r="K24" s="30"/>
      <c r="L24" s="31">
        <f>+L23/L$57</f>
        <v>0.11709960355922264</v>
      </c>
      <c r="M24" s="6"/>
      <c r="N24" s="287"/>
      <c r="O24" s="606"/>
      <c r="P24" s="606" t="s">
        <v>16</v>
      </c>
      <c r="Q24" s="611"/>
      <c r="R24" s="609">
        <f>R25-SUM(R18:R23)</f>
        <v>851.3600000000001</v>
      </c>
      <c r="S24" s="609">
        <f>S25-SUM(S18:S23)</f>
        <v>1842.123000000001</v>
      </c>
      <c r="T24" s="609"/>
      <c r="U24" s="608"/>
      <c r="V24" s="94"/>
      <c r="W24" s="6"/>
      <c r="X24" s="6"/>
    </row>
    <row r="25" spans="1:24" ht="16.5" customHeight="1">
      <c r="A25" s="18" t="s">
        <v>39</v>
      </c>
      <c r="B25" s="76">
        <v>0.33</v>
      </c>
      <c r="C25" s="22">
        <v>0.1</v>
      </c>
      <c r="D25" s="78"/>
      <c r="E25" s="19">
        <f>+B25+C25</f>
        <v>0.43000000000000005</v>
      </c>
      <c r="F25" s="83">
        <v>4.3</v>
      </c>
      <c r="G25" s="69">
        <v>3.7649999999999997</v>
      </c>
      <c r="H25" s="20">
        <f>+G25+F25</f>
        <v>8.065</v>
      </c>
      <c r="I25" s="21">
        <f>+B25+F25</f>
        <v>4.63</v>
      </c>
      <c r="J25" s="22">
        <f>+C25+G25</f>
        <v>3.8649999999999998</v>
      </c>
      <c r="K25" s="23"/>
      <c r="L25" s="24">
        <f>+J25+I25</f>
        <v>8.495</v>
      </c>
      <c r="M25" s="6"/>
      <c r="N25" s="287"/>
      <c r="O25" s="606"/>
      <c r="P25" s="606"/>
      <c r="Q25" s="611"/>
      <c r="R25" s="609">
        <f>I57</f>
        <v>3450.953</v>
      </c>
      <c r="S25" s="609">
        <f>J57</f>
        <v>5239.683000000001</v>
      </c>
      <c r="T25" s="609">
        <f>SUM(R25:S25)</f>
        <v>8690.636</v>
      </c>
      <c r="U25" s="608"/>
      <c r="V25" s="94"/>
      <c r="W25" s="6"/>
      <c r="X25" s="6"/>
    </row>
    <row r="26" spans="1:24" ht="16.5" customHeight="1">
      <c r="A26" s="25"/>
      <c r="B26" s="79">
        <f>+B25/E25</f>
        <v>0.7674418604651162</v>
      </c>
      <c r="C26" s="80">
        <f>+C25/E25</f>
        <v>0.23255813953488372</v>
      </c>
      <c r="D26" s="81"/>
      <c r="E26" s="26">
        <f>+E25/L25</f>
        <v>0.05061801059446734</v>
      </c>
      <c r="F26" s="79">
        <f>+F25/H25</f>
        <v>0.5331680099194048</v>
      </c>
      <c r="G26" s="80">
        <f>+G25/H25</f>
        <v>0.46683199008059517</v>
      </c>
      <c r="H26" s="27">
        <f>+H25/L25</f>
        <v>0.9493819894055326</v>
      </c>
      <c r="I26" s="28">
        <f>+I25/L25</f>
        <v>0.5450264861683344</v>
      </c>
      <c r="J26" s="29">
        <f>+J25/L25</f>
        <v>0.4549735138316657</v>
      </c>
      <c r="K26" s="30"/>
      <c r="L26" s="31">
        <f>+L25/L$57</f>
        <v>0.000977410147300714</v>
      </c>
      <c r="M26" s="6"/>
      <c r="N26" s="287"/>
      <c r="O26" s="606"/>
      <c r="P26" s="606"/>
      <c r="Q26" s="606"/>
      <c r="R26" s="609"/>
      <c r="S26" s="609"/>
      <c r="T26" s="609">
        <f>+T25+0.7</f>
        <v>8691.336000000001</v>
      </c>
      <c r="U26" s="608"/>
      <c r="V26" s="94"/>
      <c r="W26" s="6"/>
      <c r="X26" s="6"/>
    </row>
    <row r="27" spans="1:24" ht="16.5" customHeight="1">
      <c r="A27" s="18" t="s">
        <v>22</v>
      </c>
      <c r="B27" s="76"/>
      <c r="C27" s="22">
        <v>166.309</v>
      </c>
      <c r="D27" s="76">
        <v>0.45</v>
      </c>
      <c r="E27" s="19">
        <f>+C27+D27</f>
        <v>166.759</v>
      </c>
      <c r="F27" s="83"/>
      <c r="G27" s="69">
        <v>64.373</v>
      </c>
      <c r="H27" s="20">
        <f>+G27+F27</f>
        <v>64.373</v>
      </c>
      <c r="I27" s="21"/>
      <c r="J27" s="22">
        <f>+C27+G27</f>
        <v>230.68200000000002</v>
      </c>
      <c r="K27" s="23">
        <f>+D27</f>
        <v>0.45</v>
      </c>
      <c r="L27" s="24">
        <f>+J27+I27+K27</f>
        <v>231.132</v>
      </c>
      <c r="M27" s="6"/>
      <c r="N27" s="287"/>
      <c r="O27" s="606"/>
      <c r="P27" s="606"/>
      <c r="Q27" s="611"/>
      <c r="R27" s="606"/>
      <c r="S27" s="606"/>
      <c r="T27" s="606"/>
      <c r="U27" s="608"/>
      <c r="V27" s="94"/>
      <c r="W27" s="6"/>
      <c r="X27" s="6"/>
    </row>
    <row r="28" spans="1:24" ht="16.5" customHeight="1">
      <c r="A28" s="25"/>
      <c r="B28" s="80"/>
      <c r="C28" s="80">
        <f>+C27/E27</f>
        <v>0.9973014949717857</v>
      </c>
      <c r="D28" s="29">
        <f>+D27/E27</f>
        <v>0.0026985050282143696</v>
      </c>
      <c r="E28" s="26">
        <f>+E27/L27</f>
        <v>0.7214881539553155</v>
      </c>
      <c r="F28" s="79"/>
      <c r="G28" s="80">
        <f>+G27/H27</f>
        <v>1</v>
      </c>
      <c r="H28" s="27">
        <f>+H27/L27</f>
        <v>0.27851184604468443</v>
      </c>
      <c r="I28" s="28"/>
      <c r="J28" s="29">
        <f>+J27/L27</f>
        <v>0.9980530605887545</v>
      </c>
      <c r="K28" s="32">
        <f>+K27/L27</f>
        <v>0.001946939411245522</v>
      </c>
      <c r="L28" s="31">
        <f>+L27/L$57</f>
        <v>0.026593379890042217</v>
      </c>
      <c r="M28" s="6"/>
      <c r="U28" s="608"/>
      <c r="V28" s="94"/>
      <c r="W28" s="6"/>
      <c r="X28" s="6"/>
    </row>
    <row r="29" spans="1:28" ht="16.5" customHeight="1">
      <c r="A29" s="18" t="s">
        <v>12</v>
      </c>
      <c r="B29" s="76">
        <v>378.77</v>
      </c>
      <c r="C29" s="22">
        <v>2.2</v>
      </c>
      <c r="D29" s="78"/>
      <c r="E29" s="19">
        <f>+B29+C29</f>
        <v>380.96999999999997</v>
      </c>
      <c r="F29" s="83">
        <v>23</v>
      </c>
      <c r="G29" s="69">
        <v>18.913</v>
      </c>
      <c r="H29" s="20">
        <f>+G29+F29</f>
        <v>41.913</v>
      </c>
      <c r="I29" s="21">
        <f>+B29+F29</f>
        <v>401.77</v>
      </c>
      <c r="J29" s="22">
        <f>+C29+G29</f>
        <v>21.113</v>
      </c>
      <c r="K29" s="23"/>
      <c r="L29" s="24">
        <f>+J29+I29</f>
        <v>422.883</v>
      </c>
      <c r="M29" s="6"/>
      <c r="U29" s="608"/>
      <c r="V29" s="94"/>
      <c r="W29" s="6"/>
      <c r="X29" s="6"/>
      <c r="AA29"/>
      <c r="AB29"/>
    </row>
    <row r="30" spans="1:28" ht="16.5" customHeight="1">
      <c r="A30" s="25"/>
      <c r="B30" s="79">
        <f>+B29/E29</f>
        <v>0.9942252670813975</v>
      </c>
      <c r="C30" s="80">
        <f>+C29/E29</f>
        <v>0.0057747329186025155</v>
      </c>
      <c r="D30" s="81"/>
      <c r="E30" s="26">
        <f>+E29/L29</f>
        <v>0.9008874795156107</v>
      </c>
      <c r="F30" s="79">
        <f>+F29/H29</f>
        <v>0.5487557559707013</v>
      </c>
      <c r="G30" s="80">
        <f>+G29/H29</f>
        <v>0.4512442440292988</v>
      </c>
      <c r="H30" s="27">
        <f>+H29/L29</f>
        <v>0.0991125204843893</v>
      </c>
      <c r="I30" s="28">
        <f>+I29/L29</f>
        <v>0.9500736610362677</v>
      </c>
      <c r="J30" s="29">
        <f>+J29/L29</f>
        <v>0.04992633896373229</v>
      </c>
      <c r="K30" s="32"/>
      <c r="L30" s="31">
        <f>+L29/L$57</f>
        <v>0.04865569574113806</v>
      </c>
      <c r="M30" s="6"/>
      <c r="Q30" s="612"/>
      <c r="R30" s="612"/>
      <c r="S30" s="612"/>
      <c r="U30" s="608"/>
      <c r="V30" s="94"/>
      <c r="W30" s="6"/>
      <c r="X30" s="6"/>
      <c r="AA30"/>
      <c r="AB30"/>
    </row>
    <row r="31" spans="1:28" ht="16.5" customHeight="1">
      <c r="A31" s="18" t="s">
        <v>23</v>
      </c>
      <c r="B31" s="76">
        <v>10.459999999999999</v>
      </c>
      <c r="C31" s="22">
        <v>90.05</v>
      </c>
      <c r="D31" s="76">
        <v>0.25</v>
      </c>
      <c r="E31" s="19">
        <f>SUM(B31:D31)</f>
        <v>100.75999999999999</v>
      </c>
      <c r="F31" s="83">
        <v>2.56</v>
      </c>
      <c r="G31" s="69">
        <v>127.368</v>
      </c>
      <c r="H31" s="20">
        <f>+G31+F31</f>
        <v>129.928</v>
      </c>
      <c r="I31" s="21">
        <f>+B31+F31</f>
        <v>13.02</v>
      </c>
      <c r="J31" s="22">
        <f>+C31+G31</f>
        <v>217.418</v>
      </c>
      <c r="K31" s="23">
        <f>+D31</f>
        <v>0.25</v>
      </c>
      <c r="L31" s="24">
        <f>+J31+I31+K31</f>
        <v>230.68800000000002</v>
      </c>
      <c r="M31" s="6"/>
      <c r="U31" s="608"/>
      <c r="V31" s="94"/>
      <c r="W31" s="6"/>
      <c r="X31" s="6"/>
      <c r="AA31"/>
      <c r="AB31"/>
    </row>
    <row r="32" spans="1:28" ht="16.5" customHeight="1">
      <c r="A32" s="25"/>
      <c r="B32" s="82">
        <f>+B31/E31</f>
        <v>0.1038110361254466</v>
      </c>
      <c r="C32" s="29">
        <f>+C31/E31</f>
        <v>0.8937078205637158</v>
      </c>
      <c r="D32" s="29">
        <f>+D31/E31</f>
        <v>0.002481143310837634</v>
      </c>
      <c r="E32" s="26">
        <f>+E31/L31</f>
        <v>0.4367804133721736</v>
      </c>
      <c r="F32" s="79">
        <f>+F31/H31</f>
        <v>0.019703220245058804</v>
      </c>
      <c r="G32" s="80">
        <f>+G31/H31</f>
        <v>0.9802967797549412</v>
      </c>
      <c r="H32" s="27">
        <f>+H31/L31</f>
        <v>0.5632195866278262</v>
      </c>
      <c r="I32" s="28">
        <f>+I31/L31</f>
        <v>0.056439866833125255</v>
      </c>
      <c r="J32" s="29">
        <f>+J31/L31</f>
        <v>0.9424764183659314</v>
      </c>
      <c r="K32" s="32">
        <f>+K31/L31</f>
        <v>0.0010837148009432652</v>
      </c>
      <c r="L32" s="31">
        <f>+L31/L$57</f>
        <v>0.026542294533314553</v>
      </c>
      <c r="M32" s="6"/>
      <c r="O32" s="283" t="s">
        <v>9</v>
      </c>
      <c r="P32" s="283">
        <v>3100.716</v>
      </c>
      <c r="U32" s="608"/>
      <c r="V32" s="94"/>
      <c r="W32" s="6"/>
      <c r="X32" s="6"/>
      <c r="AA32"/>
      <c r="AB32"/>
    </row>
    <row r="33" spans="1:28" ht="16.5" customHeight="1">
      <c r="A33" s="18" t="s">
        <v>24</v>
      </c>
      <c r="B33" s="76"/>
      <c r="C33" s="22">
        <v>27.172</v>
      </c>
      <c r="D33" s="78"/>
      <c r="E33" s="19">
        <f>+B33+C33</f>
        <v>27.172</v>
      </c>
      <c r="F33" s="83"/>
      <c r="G33" s="69">
        <v>49.306</v>
      </c>
      <c r="H33" s="20">
        <f>+G33+F33</f>
        <v>49.306</v>
      </c>
      <c r="I33" s="21"/>
      <c r="J33" s="22">
        <f>+C33+G33</f>
        <v>76.478</v>
      </c>
      <c r="K33" s="23"/>
      <c r="L33" s="24">
        <f>+J33+I33</f>
        <v>76.478</v>
      </c>
      <c r="M33" s="6"/>
      <c r="O33" s="283" t="s">
        <v>10</v>
      </c>
      <c r="P33" s="283">
        <v>1017.7520000000001</v>
      </c>
      <c r="S33" s="612"/>
      <c r="U33" s="608"/>
      <c r="V33" s="94"/>
      <c r="W33" s="6"/>
      <c r="X33" s="6"/>
      <c r="AA33"/>
      <c r="AB33"/>
    </row>
    <row r="34" spans="1:28" ht="16.5" customHeight="1">
      <c r="A34" s="25"/>
      <c r="B34" s="79"/>
      <c r="C34" s="80">
        <f>+C33/E33</f>
        <v>1</v>
      </c>
      <c r="D34" s="81"/>
      <c r="E34" s="26">
        <f>+E33/L33</f>
        <v>0.3552917178796517</v>
      </c>
      <c r="F34" s="79"/>
      <c r="G34" s="80">
        <f>+G33/H33</f>
        <v>1</v>
      </c>
      <c r="H34" s="27">
        <f>+H33/L33</f>
        <v>0.6447082821203484</v>
      </c>
      <c r="I34" s="28"/>
      <c r="J34" s="29">
        <f>+J33/L33</f>
        <v>1</v>
      </c>
      <c r="K34" s="30"/>
      <c r="L34" s="31">
        <f>+L33/L$57</f>
        <v>0.008799337639230607</v>
      </c>
      <c r="M34" s="6"/>
      <c r="O34" s="283" t="s">
        <v>47</v>
      </c>
      <c r="P34" s="283">
        <v>607.0250000000001</v>
      </c>
      <c r="U34" s="608"/>
      <c r="V34" s="94"/>
      <c r="W34" s="6"/>
      <c r="X34" s="6"/>
      <c r="AA34"/>
      <c r="AB34"/>
    </row>
    <row r="35" spans="1:28" ht="16.5" customHeight="1">
      <c r="A35" s="18" t="s">
        <v>9</v>
      </c>
      <c r="B35" s="76">
        <v>874.7979999999998</v>
      </c>
      <c r="C35" s="22">
        <v>1916.158</v>
      </c>
      <c r="D35" s="78"/>
      <c r="E35" s="19">
        <f>+B35+C35</f>
        <v>2790.9559999999997</v>
      </c>
      <c r="F35" s="83">
        <v>24.86</v>
      </c>
      <c r="G35" s="69">
        <f>284.9</f>
        <v>284.9</v>
      </c>
      <c r="H35" s="20">
        <f>+G35+F35</f>
        <v>309.76</v>
      </c>
      <c r="I35" s="21">
        <f>+B35+F35</f>
        <v>899.6579999999998</v>
      </c>
      <c r="J35" s="22">
        <f>+C35+G35</f>
        <v>2201.058</v>
      </c>
      <c r="K35" s="23"/>
      <c r="L35" s="24">
        <f>+J35+I35</f>
        <v>3100.716</v>
      </c>
      <c r="M35" s="6"/>
      <c r="O35" s="283" t="s">
        <v>13</v>
      </c>
      <c r="P35" s="283">
        <v>431.177</v>
      </c>
      <c r="T35" s="612"/>
      <c r="U35" s="608"/>
      <c r="V35" s="94"/>
      <c r="W35" s="6"/>
      <c r="X35" s="6"/>
      <c r="AA35"/>
      <c r="AB35"/>
    </row>
    <row r="36" spans="1:28" ht="16.5" customHeight="1">
      <c r="A36" s="25"/>
      <c r="B36" s="79">
        <f>+B35/E35</f>
        <v>0.3134402692124132</v>
      </c>
      <c r="C36" s="80">
        <f>+C35/E35</f>
        <v>0.6865597307875868</v>
      </c>
      <c r="D36" s="81"/>
      <c r="E36" s="26">
        <f>+E35/L35</f>
        <v>0.9001004929184098</v>
      </c>
      <c r="F36" s="79">
        <f>+F35/H35</f>
        <v>0.08025568181818182</v>
      </c>
      <c r="G36" s="80">
        <f>+G35/H35</f>
        <v>0.9197443181818181</v>
      </c>
      <c r="H36" s="27">
        <f>+H35/L35</f>
        <v>0.09989950708159019</v>
      </c>
      <c r="I36" s="28">
        <f>+I35/L35</f>
        <v>0.29014524387270546</v>
      </c>
      <c r="J36" s="29">
        <f>+J35/L35</f>
        <v>0.7098547561272945</v>
      </c>
      <c r="K36" s="30"/>
      <c r="L36" s="31">
        <f>+L35/L$57</f>
        <v>0.35675942110626024</v>
      </c>
      <c r="M36" s="6"/>
      <c r="O36" s="283" t="s">
        <v>12</v>
      </c>
      <c r="P36" s="283">
        <v>422.883</v>
      </c>
      <c r="U36" s="608"/>
      <c r="V36" s="94"/>
      <c r="W36" s="6"/>
      <c r="X36" s="6"/>
      <c r="AA36"/>
      <c r="AB36"/>
    </row>
    <row r="37" spans="1:28" ht="16.5" customHeight="1">
      <c r="A37" s="18" t="s">
        <v>25</v>
      </c>
      <c r="B37" s="76"/>
      <c r="C37" s="22">
        <v>81.83800000000001</v>
      </c>
      <c r="D37" s="78"/>
      <c r="E37" s="19">
        <f>+B37+C37</f>
        <v>81.83800000000001</v>
      </c>
      <c r="F37" s="83"/>
      <c r="G37" s="69">
        <v>249.89399999999998</v>
      </c>
      <c r="H37" s="20">
        <f>+G37+F37</f>
        <v>249.89399999999998</v>
      </c>
      <c r="I37" s="21"/>
      <c r="J37" s="22">
        <f>+C37+G37</f>
        <v>331.73199999999997</v>
      </c>
      <c r="K37" s="23"/>
      <c r="L37" s="24">
        <f>+J37+I37</f>
        <v>331.73199999999997</v>
      </c>
      <c r="M37" s="6"/>
      <c r="O37" s="283" t="s">
        <v>8</v>
      </c>
      <c r="P37" s="283">
        <v>417.6</v>
      </c>
      <c r="U37" s="608"/>
      <c r="V37" s="94"/>
      <c r="W37" s="6"/>
      <c r="X37" s="6"/>
      <c r="AA37"/>
      <c r="AB37"/>
    </row>
    <row r="38" spans="1:28" ht="16.5" customHeight="1">
      <c r="A38" s="33"/>
      <c r="B38" s="79"/>
      <c r="C38" s="80">
        <f>+C37/E37</f>
        <v>1</v>
      </c>
      <c r="D38" s="81"/>
      <c r="E38" s="26">
        <f>+E37/L37</f>
        <v>0.2466991426814417</v>
      </c>
      <c r="F38" s="79"/>
      <c r="G38" s="80">
        <f>+G37/H37</f>
        <v>1</v>
      </c>
      <c r="H38" s="27">
        <f>+H37/L37</f>
        <v>0.7533008573185583</v>
      </c>
      <c r="I38" s="28"/>
      <c r="J38" s="29">
        <f>+J37/L37</f>
        <v>1</v>
      </c>
      <c r="K38" s="30"/>
      <c r="L38" s="31">
        <f>+L37/L$57</f>
        <v>0.038168125130589814</v>
      </c>
      <c r="M38" s="6"/>
      <c r="U38" s="608"/>
      <c r="V38" s="94"/>
      <c r="W38" s="6"/>
      <c r="X38" s="6"/>
      <c r="AA38"/>
      <c r="AB38"/>
    </row>
    <row r="39" spans="1:28" ht="16.5" customHeight="1">
      <c r="A39" s="34" t="s">
        <v>26</v>
      </c>
      <c r="B39" s="76"/>
      <c r="C39" s="22">
        <v>10.515</v>
      </c>
      <c r="D39" s="78"/>
      <c r="E39" s="19">
        <f>+B39+C39</f>
        <v>10.515</v>
      </c>
      <c r="F39" s="83"/>
      <c r="G39" s="69"/>
      <c r="H39" s="20"/>
      <c r="I39" s="21"/>
      <c r="J39" s="22">
        <f>+C39+G39</f>
        <v>10.515</v>
      </c>
      <c r="K39" s="23"/>
      <c r="L39" s="24">
        <f>+J39+I39</f>
        <v>10.515</v>
      </c>
      <c r="M39" s="6"/>
      <c r="U39" s="608"/>
      <c r="V39" s="94"/>
      <c r="W39" s="6"/>
      <c r="X39" s="6"/>
      <c r="AA39"/>
      <c r="AB39"/>
    </row>
    <row r="40" spans="1:28" ht="16.5" customHeight="1">
      <c r="A40" s="33"/>
      <c r="B40" s="79"/>
      <c r="C40" s="80">
        <f>+C39/E39</f>
        <v>1</v>
      </c>
      <c r="D40" s="81"/>
      <c r="E40" s="26">
        <f>+E39/L39</f>
        <v>1</v>
      </c>
      <c r="F40" s="79"/>
      <c r="G40" s="80"/>
      <c r="H40" s="27"/>
      <c r="I40" s="28"/>
      <c r="J40" s="29">
        <f>+J39/L39</f>
        <v>1</v>
      </c>
      <c r="K40" s="30"/>
      <c r="L40" s="31">
        <f>+L39/L$57</f>
        <v>0.001209825508989642</v>
      </c>
      <c r="M40" s="6"/>
      <c r="U40" s="608"/>
      <c r="V40" s="94"/>
      <c r="W40" s="6"/>
      <c r="X40" s="6"/>
      <c r="AA40"/>
      <c r="AB40"/>
    </row>
    <row r="41" spans="1:28" ht="16.5" customHeight="1">
      <c r="A41" s="18" t="s">
        <v>13</v>
      </c>
      <c r="B41" s="76">
        <v>0.47</v>
      </c>
      <c r="C41" s="22">
        <v>396.825</v>
      </c>
      <c r="D41" s="78"/>
      <c r="E41" s="19">
        <f>+B41+C41</f>
        <v>397.295</v>
      </c>
      <c r="F41" s="83">
        <v>9</v>
      </c>
      <c r="G41" s="69">
        <v>24.881999999999998</v>
      </c>
      <c r="H41" s="20">
        <f>+G41+F41</f>
        <v>33.882</v>
      </c>
      <c r="I41" s="21">
        <f>+B41+F41</f>
        <v>9.47</v>
      </c>
      <c r="J41" s="22">
        <f>+C41+G41</f>
        <v>421.707</v>
      </c>
      <c r="K41" s="23"/>
      <c r="L41" s="24">
        <f>+J41+I41</f>
        <v>431.177</v>
      </c>
      <c r="M41" s="6"/>
      <c r="U41" s="608"/>
      <c r="V41" s="94"/>
      <c r="W41" s="6"/>
      <c r="X41" s="6"/>
      <c r="AA41"/>
      <c r="AB41"/>
    </row>
    <row r="42" spans="1:28" ht="16.5" customHeight="1">
      <c r="A42" s="25"/>
      <c r="B42" s="82">
        <f>+B41/E41</f>
        <v>0.0011830000377553202</v>
      </c>
      <c r="C42" s="80">
        <f>+C41/E41</f>
        <v>0.9988169999622446</v>
      </c>
      <c r="D42" s="81"/>
      <c r="E42" s="26">
        <f>+E41/L41</f>
        <v>0.921419741776579</v>
      </c>
      <c r="F42" s="79">
        <f>+F41/H41</f>
        <v>0.2656277669559058</v>
      </c>
      <c r="G42" s="80">
        <f>+G41/H41</f>
        <v>0.7343722330440942</v>
      </c>
      <c r="H42" s="27">
        <f>+H41/L41</f>
        <v>0.078580258223421</v>
      </c>
      <c r="I42" s="28">
        <f>+I41/L41</f>
        <v>0.021963138108015964</v>
      </c>
      <c r="J42" s="29">
        <f>+J41/L41</f>
        <v>0.978036861891984</v>
      </c>
      <c r="K42" s="30"/>
      <c r="L42" s="31">
        <f>+L41/L$57</f>
        <v>0.04960997940937963</v>
      </c>
      <c r="M42" s="6"/>
      <c r="U42" s="608"/>
      <c r="V42" s="94"/>
      <c r="W42" s="6"/>
      <c r="X42" s="6"/>
      <c r="AA42"/>
      <c r="AB42"/>
    </row>
    <row r="43" spans="1:28" ht="16.5" customHeight="1">
      <c r="A43" s="18" t="s">
        <v>27</v>
      </c>
      <c r="B43" s="76">
        <v>131.228</v>
      </c>
      <c r="C43" s="22">
        <v>1</v>
      </c>
      <c r="D43" s="78"/>
      <c r="E43" s="19">
        <f>+B43+C43</f>
        <v>132.228</v>
      </c>
      <c r="F43" s="83">
        <f>17.682+0.35</f>
        <v>18.032</v>
      </c>
      <c r="G43" s="69">
        <v>15.006</v>
      </c>
      <c r="H43" s="20">
        <f>+G43+F43</f>
        <v>33.038</v>
      </c>
      <c r="I43" s="21">
        <f>+B43+F43</f>
        <v>149.26000000000002</v>
      </c>
      <c r="J43" s="22">
        <f>+C43+G43</f>
        <v>16.006</v>
      </c>
      <c r="K43" s="23"/>
      <c r="L43" s="24">
        <f>+J43+I43</f>
        <v>165.26600000000002</v>
      </c>
      <c r="M43" s="6"/>
      <c r="U43" s="608"/>
      <c r="V43" s="94"/>
      <c r="W43" s="6"/>
      <c r="X43" s="6"/>
      <c r="AA43"/>
      <c r="AB43"/>
    </row>
    <row r="44" spans="1:28" ht="16.5" customHeight="1">
      <c r="A44" s="25"/>
      <c r="B44" s="79">
        <f>+B43/E43</f>
        <v>0.9924373052606105</v>
      </c>
      <c r="C44" s="80">
        <f>+C43/E43</f>
        <v>0.007562694739389539</v>
      </c>
      <c r="D44" s="81"/>
      <c r="E44" s="26">
        <f>+E43/L43</f>
        <v>0.8000919729405926</v>
      </c>
      <c r="F44" s="79">
        <f>+F43/H43</f>
        <v>0.545795750348084</v>
      </c>
      <c r="G44" s="80">
        <f>+G43/H43</f>
        <v>0.454204249651916</v>
      </c>
      <c r="H44" s="27">
        <f>+H43/L43</f>
        <v>0.19990802705940722</v>
      </c>
      <c r="I44" s="28">
        <f>+I43/L43</f>
        <v>0.9031500732153014</v>
      </c>
      <c r="J44" s="29">
        <f>+J43/L43</f>
        <v>0.0968499267846986</v>
      </c>
      <c r="K44" s="30"/>
      <c r="L44" s="31">
        <f>+L43/L$57</f>
        <v>0.019015028299446714</v>
      </c>
      <c r="M44" s="6"/>
      <c r="U44" s="608"/>
      <c r="V44" s="94"/>
      <c r="W44" s="6"/>
      <c r="X44" s="6"/>
      <c r="AA44"/>
      <c r="AB44"/>
    </row>
    <row r="45" spans="1:28" ht="16.5" customHeight="1">
      <c r="A45" s="18" t="s">
        <v>28</v>
      </c>
      <c r="B45" s="76">
        <v>41.906</v>
      </c>
      <c r="C45" s="22">
        <v>228.94199999999998</v>
      </c>
      <c r="D45" s="78"/>
      <c r="E45" s="19">
        <f>+B45+C45</f>
        <v>270.84799999999996</v>
      </c>
      <c r="F45" s="83"/>
      <c r="G45" s="69">
        <f>78.926+2.11</f>
        <v>81.036</v>
      </c>
      <c r="H45" s="20">
        <f>+G45+F45</f>
        <v>81.036</v>
      </c>
      <c r="I45" s="21">
        <f>+B45+F45</f>
        <v>41.906</v>
      </c>
      <c r="J45" s="22">
        <f>+C45+G45</f>
        <v>309.97799999999995</v>
      </c>
      <c r="K45" s="23"/>
      <c r="L45" s="24">
        <f>+J45+I45</f>
        <v>351.88399999999996</v>
      </c>
      <c r="M45" s="6"/>
      <c r="U45" s="608"/>
      <c r="V45" s="94"/>
      <c r="W45" s="6"/>
      <c r="X45" s="6"/>
      <c r="AA45"/>
      <c r="AB45"/>
    </row>
    <row r="46" spans="1:28" ht="16.5" customHeight="1">
      <c r="A46" s="25"/>
      <c r="B46" s="79">
        <f>+B45/E45</f>
        <v>0.15472146739130438</v>
      </c>
      <c r="C46" s="80">
        <f>+C45/E45</f>
        <v>0.8452785326086957</v>
      </c>
      <c r="D46" s="81"/>
      <c r="E46" s="26">
        <f>+E45/L45</f>
        <v>0.7697081992929488</v>
      </c>
      <c r="F46" s="79"/>
      <c r="G46" s="80">
        <f>+G45/H45</f>
        <v>1</v>
      </c>
      <c r="H46" s="27">
        <f>+H45/L45</f>
        <v>0.23029180070705121</v>
      </c>
      <c r="I46" s="28">
        <f>+I45/L45</f>
        <v>0.11909038205772358</v>
      </c>
      <c r="J46" s="29">
        <f>+J45/L45</f>
        <v>0.8809096179422764</v>
      </c>
      <c r="K46" s="30"/>
      <c r="L46" s="31">
        <f>+L45/L$57</f>
        <v>0.04048675600621123</v>
      </c>
      <c r="M46" s="6"/>
      <c r="U46" s="608"/>
      <c r="V46" s="94"/>
      <c r="W46" s="6"/>
      <c r="X46" s="6"/>
      <c r="AA46"/>
      <c r="AB46"/>
    </row>
    <row r="47" spans="1:28" ht="16.5" customHeight="1">
      <c r="A47" s="18" t="s">
        <v>29</v>
      </c>
      <c r="B47" s="76">
        <v>115</v>
      </c>
      <c r="C47" s="22">
        <v>12.89</v>
      </c>
      <c r="D47" s="78"/>
      <c r="E47" s="19">
        <f>+B47+C47</f>
        <v>127.89</v>
      </c>
      <c r="F47" s="83"/>
      <c r="G47" s="69">
        <v>15.237</v>
      </c>
      <c r="H47" s="20">
        <f>+G47+F47</f>
        <v>15.237</v>
      </c>
      <c r="I47" s="21">
        <f>+B47+F47</f>
        <v>115</v>
      </c>
      <c r="J47" s="22">
        <f>+C47+G47</f>
        <v>28.127000000000002</v>
      </c>
      <c r="K47" s="23"/>
      <c r="L47" s="24">
        <f>+J47+I47</f>
        <v>143.127</v>
      </c>
      <c r="M47" s="6"/>
      <c r="N47" s="606"/>
      <c r="O47" s="606" t="s">
        <v>30</v>
      </c>
      <c r="P47" s="606"/>
      <c r="U47" s="608"/>
      <c r="V47" s="94"/>
      <c r="W47" s="6"/>
      <c r="X47" s="6"/>
      <c r="AA47"/>
      <c r="AB47"/>
    </row>
    <row r="48" spans="1:28" ht="16.5" customHeight="1">
      <c r="A48" s="25"/>
      <c r="B48" s="79">
        <f>+B47/E47</f>
        <v>0.8992102588161701</v>
      </c>
      <c r="C48" s="80">
        <f>+C47/E47</f>
        <v>0.10078974118382986</v>
      </c>
      <c r="D48" s="81"/>
      <c r="E48" s="26">
        <f>+E47/L47</f>
        <v>0.8935420989750361</v>
      </c>
      <c r="F48" s="79"/>
      <c r="G48" s="80">
        <f>+G47/H47</f>
        <v>1</v>
      </c>
      <c r="H48" s="27">
        <f>+H47/L47</f>
        <v>0.10645790102496383</v>
      </c>
      <c r="I48" s="28">
        <f>+I47/L47</f>
        <v>0.8034822220824861</v>
      </c>
      <c r="J48" s="29">
        <f>+J47/L47</f>
        <v>0.19651777791751382</v>
      </c>
      <c r="K48" s="30"/>
      <c r="L48" s="31">
        <f>+L47/L$57</f>
        <v>0.01646777894675801</v>
      </c>
      <c r="M48" s="6"/>
      <c r="N48" s="606" t="s">
        <v>9</v>
      </c>
      <c r="O48" s="609">
        <v>309.76000000000005</v>
      </c>
      <c r="P48" s="606"/>
      <c r="U48" s="608"/>
      <c r="V48" s="94"/>
      <c r="W48" s="6"/>
      <c r="X48" s="6"/>
      <c r="AA48"/>
      <c r="AB48"/>
    </row>
    <row r="49" spans="1:28" ht="16.5" customHeight="1">
      <c r="A49" s="18" t="s">
        <v>31</v>
      </c>
      <c r="B49" s="76">
        <v>9.33</v>
      </c>
      <c r="C49" s="22">
        <v>41.843999999999994</v>
      </c>
      <c r="D49" s="78"/>
      <c r="E49" s="19">
        <f>+B49+C49</f>
        <v>51.17399999999999</v>
      </c>
      <c r="F49" s="83"/>
      <c r="G49" s="69">
        <v>2</v>
      </c>
      <c r="H49" s="20">
        <f>+G49+F49</f>
        <v>2</v>
      </c>
      <c r="I49" s="21">
        <f>+B49+F49</f>
        <v>9.33</v>
      </c>
      <c r="J49" s="22">
        <f>+C49+G49</f>
        <v>43.843999999999994</v>
      </c>
      <c r="K49" s="23"/>
      <c r="L49" s="24">
        <f>+J49+I49</f>
        <v>53.17399999999999</v>
      </c>
      <c r="M49" s="6"/>
      <c r="N49" s="606" t="s">
        <v>25</v>
      </c>
      <c r="O49" s="609">
        <v>249.89399999999998</v>
      </c>
      <c r="P49" s="606"/>
      <c r="U49" s="608"/>
      <c r="V49" s="94"/>
      <c r="W49" s="6"/>
      <c r="X49" s="6"/>
      <c r="AA49"/>
      <c r="AB49"/>
    </row>
    <row r="50" spans="1:28" ht="16.5" customHeight="1">
      <c r="A50" s="25"/>
      <c r="B50" s="79">
        <f>+B49/E49</f>
        <v>0.18231914644155237</v>
      </c>
      <c r="C50" s="80">
        <f>+C49/E49</f>
        <v>0.8176808535584477</v>
      </c>
      <c r="D50" s="81"/>
      <c r="E50" s="26">
        <f>+E49/L49</f>
        <v>0.9623876330537481</v>
      </c>
      <c r="F50" s="79"/>
      <c r="G50" s="80">
        <f>+G49/H49</f>
        <v>1</v>
      </c>
      <c r="H50" s="27">
        <f>+H49/L49</f>
        <v>0.03761236694625193</v>
      </c>
      <c r="I50" s="28">
        <f>+I49/L49</f>
        <v>0.17546169180426527</v>
      </c>
      <c r="J50" s="29">
        <f>+J49/L49</f>
        <v>0.8245383081957348</v>
      </c>
      <c r="K50" s="30"/>
      <c r="L50" s="31">
        <f>+L49/L$57</f>
        <v>0.0061180467536866585</v>
      </c>
      <c r="M50" s="6"/>
      <c r="N50" s="606" t="s">
        <v>23</v>
      </c>
      <c r="O50" s="609">
        <v>129.928</v>
      </c>
      <c r="P50" s="606"/>
      <c r="U50" s="608"/>
      <c r="V50" s="94"/>
      <c r="W50" s="6"/>
      <c r="X50" s="6"/>
      <c r="AA50"/>
      <c r="AB50"/>
    </row>
    <row r="51" spans="1:28" ht="16.5" customHeight="1">
      <c r="A51" s="18" t="s">
        <v>32</v>
      </c>
      <c r="B51" s="76">
        <v>35.7</v>
      </c>
      <c r="C51" s="22"/>
      <c r="D51" s="78"/>
      <c r="E51" s="19">
        <f>+B51+C51</f>
        <v>35.7</v>
      </c>
      <c r="F51" s="83"/>
      <c r="G51" s="69">
        <v>1.8050000000000002</v>
      </c>
      <c r="H51" s="20">
        <f>+G51+F51</f>
        <v>1.8050000000000002</v>
      </c>
      <c r="I51" s="21">
        <f>+B51+F51</f>
        <v>35.7</v>
      </c>
      <c r="J51" s="22">
        <f>+C51+G51</f>
        <v>1.8050000000000002</v>
      </c>
      <c r="K51" s="23"/>
      <c r="L51" s="24">
        <f>+J51+I51</f>
        <v>37.505</v>
      </c>
      <c r="M51" s="6"/>
      <c r="N51" s="606" t="s">
        <v>14</v>
      </c>
      <c r="O51" s="609">
        <v>100.52999999999997</v>
      </c>
      <c r="P51" s="606"/>
      <c r="U51" s="608"/>
      <c r="V51" s="94"/>
      <c r="W51" s="6"/>
      <c r="X51" s="6"/>
      <c r="AA51"/>
      <c r="AB51"/>
    </row>
    <row r="52" spans="1:28" ht="16.5" customHeight="1">
      <c r="A52" s="25"/>
      <c r="B52" s="79">
        <f>+B51/E51</f>
        <v>1</v>
      </c>
      <c r="C52" s="80"/>
      <c r="D52" s="81"/>
      <c r="E52" s="26">
        <f>+E51/L51</f>
        <v>0.9518730835888548</v>
      </c>
      <c r="F52" s="79"/>
      <c r="G52" s="80">
        <f>+G51/H51</f>
        <v>1</v>
      </c>
      <c r="H52" s="27">
        <f>+H51/L51</f>
        <v>0.04812691641114518</v>
      </c>
      <c r="I52" s="28">
        <f>+I51/L51</f>
        <v>0.9518730835888548</v>
      </c>
      <c r="J52" s="29">
        <f>+J51/L51</f>
        <v>0.04812691641114518</v>
      </c>
      <c r="K52" s="30"/>
      <c r="L52" s="31">
        <f>+L51/L$57</f>
        <v>0.004315216901061011</v>
      </c>
      <c r="M52" s="6"/>
      <c r="N52" s="606" t="s">
        <v>8</v>
      </c>
      <c r="O52" s="609">
        <v>93.31199999999998</v>
      </c>
      <c r="P52" s="606"/>
      <c r="U52" s="608"/>
      <c r="V52" s="94"/>
      <c r="W52" s="6"/>
      <c r="X52" s="6"/>
      <c r="AA52"/>
      <c r="AB52"/>
    </row>
    <row r="53" spans="1:28" ht="16.5" customHeight="1">
      <c r="A53" s="18" t="s">
        <v>33</v>
      </c>
      <c r="B53" s="76"/>
      <c r="C53" s="22">
        <v>18.88</v>
      </c>
      <c r="D53" s="78"/>
      <c r="E53" s="19">
        <f>+B53+C53</f>
        <v>18.88</v>
      </c>
      <c r="F53" s="83"/>
      <c r="G53" s="69">
        <v>7.337999999999999</v>
      </c>
      <c r="H53" s="20">
        <v>7.337999999999999</v>
      </c>
      <c r="I53" s="21"/>
      <c r="J53" s="22">
        <f>+C53+G53</f>
        <v>26.217999999999996</v>
      </c>
      <c r="K53" s="23"/>
      <c r="L53" s="24">
        <f>+J53+I53</f>
        <v>26.217999999999996</v>
      </c>
      <c r="M53" s="6"/>
      <c r="N53" s="606" t="s">
        <v>28</v>
      </c>
      <c r="O53" s="609">
        <v>78.92599999999999</v>
      </c>
      <c r="P53" s="606"/>
      <c r="U53" s="608"/>
      <c r="V53" s="94"/>
      <c r="W53" s="6"/>
      <c r="X53" s="6"/>
      <c r="AA53"/>
      <c r="AB53"/>
    </row>
    <row r="54" spans="1:28" ht="16.5" customHeight="1">
      <c r="A54" s="25"/>
      <c r="B54" s="79"/>
      <c r="C54" s="80">
        <f>+C53/E53</f>
        <v>1</v>
      </c>
      <c r="D54" s="81"/>
      <c r="E54" s="26">
        <f>+E53/L53</f>
        <v>0.7201159508734458</v>
      </c>
      <c r="F54" s="79"/>
      <c r="G54" s="80">
        <f>+G53/H53</f>
        <v>1</v>
      </c>
      <c r="H54" s="27">
        <f>+H53/L53</f>
        <v>0.2798840491265543</v>
      </c>
      <c r="I54" s="28"/>
      <c r="J54" s="29">
        <f>+J53/L53</f>
        <v>1</v>
      </c>
      <c r="K54" s="30"/>
      <c r="L54" s="31">
        <f>+L53/L$57</f>
        <v>0.0030165673033466884</v>
      </c>
      <c r="M54" s="6"/>
      <c r="N54" s="606" t="s">
        <v>16</v>
      </c>
      <c r="O54" s="609">
        <f>O55-SUM(O48:O53)</f>
        <v>414.74900000000025</v>
      </c>
      <c r="P54" s="606"/>
      <c r="U54" s="608"/>
      <c r="V54" s="94"/>
      <c r="W54" s="6"/>
      <c r="X54" s="6"/>
      <c r="AA54"/>
      <c r="AB54"/>
    </row>
    <row r="55" spans="1:28" ht="16.5" customHeight="1">
      <c r="A55" s="18" t="s">
        <v>34</v>
      </c>
      <c r="B55" s="76">
        <v>0.87</v>
      </c>
      <c r="C55" s="22">
        <v>234.404</v>
      </c>
      <c r="D55" s="78"/>
      <c r="E55" s="19">
        <f>+B55+C55</f>
        <v>235.274</v>
      </c>
      <c r="F55" s="22"/>
      <c r="G55" s="22">
        <v>7.75</v>
      </c>
      <c r="H55" s="20">
        <f>+G55+F55</f>
        <v>7.75</v>
      </c>
      <c r="I55" s="21">
        <f>+B55+F55</f>
        <v>0.87</v>
      </c>
      <c r="J55" s="22">
        <f>+C55+G55</f>
        <v>242.154</v>
      </c>
      <c r="K55" s="23"/>
      <c r="L55" s="24">
        <f>+J55+I55</f>
        <v>243.024</v>
      </c>
      <c r="M55" s="6"/>
      <c r="O55" s="609">
        <f>H57</f>
        <v>1377.0990000000002</v>
      </c>
      <c r="U55" s="608"/>
      <c r="V55" s="94"/>
      <c r="W55" s="6"/>
      <c r="X55" s="6"/>
      <c r="AA55"/>
      <c r="AB55"/>
    </row>
    <row r="56" spans="1:28" ht="12.75" customHeight="1" thickBot="1">
      <c r="A56" s="18"/>
      <c r="B56" s="87">
        <f>+B55/E55</f>
        <v>0.0036978161632819605</v>
      </c>
      <c r="C56" s="85">
        <f>+C55/E55</f>
        <v>0.996302183836718</v>
      </c>
      <c r="D56" s="86"/>
      <c r="E56" s="35">
        <f>+E55/L55</f>
        <v>0.9681101455000329</v>
      </c>
      <c r="F56" s="84"/>
      <c r="G56" s="85">
        <f>+G55/H55</f>
        <v>1</v>
      </c>
      <c r="H56" s="36">
        <f>+H55/L55</f>
        <v>0.031889854499967084</v>
      </c>
      <c r="I56" s="37">
        <f>+I55/L55</f>
        <v>0.003579893343867272</v>
      </c>
      <c r="J56" s="38">
        <f>+J55/L55</f>
        <v>0.9964201066561327</v>
      </c>
      <c r="K56" s="39"/>
      <c r="L56" s="40">
        <f>+L55/L$57</f>
        <v>0.027961639039153472</v>
      </c>
      <c r="M56" s="6"/>
      <c r="U56" s="608"/>
      <c r="V56" s="94"/>
      <c r="W56" s="6"/>
      <c r="X56" s="6"/>
      <c r="AA56"/>
      <c r="AB56"/>
    </row>
    <row r="57" spans="1:28" ht="18.75" thickTop="1">
      <c r="A57" s="41" t="s">
        <v>35</v>
      </c>
      <c r="B57" s="42">
        <f>SUM(B7,B9,B11,B13,B15,B17,B19,B21,B23,B25,B27,B29,B31,B33,B35,B37,B39,B41,B43,B45,B47,B49,B51,B53,B55)</f>
        <v>3357.059999999999</v>
      </c>
      <c r="C57" s="43">
        <f>SUM(C7,C9,C11,C13,C15,C17,C19,C21,C23,C25,C27,C29,C31,C33,C35,C37,C39,C41,C43,C45,C47,C49,C51,C53,C55)</f>
        <v>3956.477</v>
      </c>
      <c r="D57" s="43">
        <f>SUM(D7,D9,D11,D13,D15,D17,D19,D21,D23,D25,D27,D29,D31,D33,D35,D37,D39,D41,D43,D45,D47,D49,D51,D53,D55)</f>
        <v>0.7</v>
      </c>
      <c r="E57" s="44">
        <f>SUM(B57:D57)</f>
        <v>7314.236999999998</v>
      </c>
      <c r="F57" s="42">
        <f aca="true" t="shared" si="0" ref="F57:K57">SUM(F7,F9,F11,F13,F15,F17,F19,F21,F23,F25,F27,F29,F31,F33,F35,F37,F39,F41,F43,F45,F47,F49,F51,F53,F55)</f>
        <v>93.893</v>
      </c>
      <c r="G57" s="43">
        <f t="shared" si="0"/>
        <v>1283.2060000000001</v>
      </c>
      <c r="H57" s="45">
        <f t="shared" si="0"/>
        <v>1377.0990000000002</v>
      </c>
      <c r="I57" s="46">
        <f t="shared" si="0"/>
        <v>3450.953</v>
      </c>
      <c r="J57" s="43">
        <f t="shared" si="0"/>
        <v>5239.683000000001</v>
      </c>
      <c r="K57" s="47">
        <f t="shared" si="0"/>
        <v>0.7</v>
      </c>
      <c r="L57" s="92">
        <f>SUM(I57:K57)</f>
        <v>8691.336000000001</v>
      </c>
      <c r="M57" s="5"/>
      <c r="AA57"/>
      <c r="AB57"/>
    </row>
    <row r="58" spans="1:28" ht="12.75">
      <c r="A58" s="18"/>
      <c r="B58" s="48">
        <f>B57/E57</f>
        <v>0.4589761037275658</v>
      </c>
      <c r="C58" s="49">
        <f>C57/E57</f>
        <v>0.5409281925100322</v>
      </c>
      <c r="D58" s="49">
        <f>+D57/E57</f>
        <v>9.570376240201133E-05</v>
      </c>
      <c r="E58" s="50">
        <f>E57/L57</f>
        <v>0.841554969224524</v>
      </c>
      <c r="F58" s="48">
        <f>F57/H57</f>
        <v>0.06818173566315856</v>
      </c>
      <c r="G58" s="49">
        <f>G57/H57</f>
        <v>0.9318182643368415</v>
      </c>
      <c r="H58" s="51">
        <f>H57/L57</f>
        <v>0.15844503077547573</v>
      </c>
      <c r="I58" s="52">
        <f>I57/L57</f>
        <v>0.3970566780527182</v>
      </c>
      <c r="J58" s="49">
        <f>J57/L57</f>
        <v>0.6028627819704588</v>
      </c>
      <c r="K58" s="109">
        <f>+K57/L57</f>
        <v>8.05399768228958E-05</v>
      </c>
      <c r="L58" s="53"/>
      <c r="M58" s="3"/>
      <c r="AA58"/>
      <c r="AB58"/>
    </row>
    <row r="59" spans="1:26" ht="13.5" thickBot="1">
      <c r="A59" s="54"/>
      <c r="B59" s="55"/>
      <c r="C59" s="56"/>
      <c r="D59" s="56"/>
      <c r="E59" s="57"/>
      <c r="F59" s="55"/>
      <c r="G59" s="56"/>
      <c r="H59" s="58"/>
      <c r="I59" s="59"/>
      <c r="J59" s="56"/>
      <c r="K59" s="60"/>
      <c r="L59" s="61"/>
      <c r="M59" s="3"/>
      <c r="S59" s="287"/>
      <c r="T59" s="287"/>
      <c r="U59" s="287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83" t="s">
        <v>9</v>
      </c>
      <c r="O60" s="283">
        <v>309.76000000000005</v>
      </c>
      <c r="S60" s="287"/>
      <c r="T60" s="287"/>
      <c r="U60" s="287"/>
      <c r="V60" s="3"/>
      <c r="W60" s="3"/>
      <c r="X60" s="3"/>
      <c r="Y60" s="3"/>
      <c r="Z60" s="3"/>
    </row>
    <row r="61" spans="1:26" ht="12.75">
      <c r="A61" s="110" t="s">
        <v>68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83" t="s">
        <v>25</v>
      </c>
      <c r="O61" s="283">
        <v>249.89399999999998</v>
      </c>
      <c r="X61" s="3"/>
      <c r="Y61" s="3"/>
      <c r="Z61" s="3"/>
    </row>
    <row r="62" spans="1:26" ht="12.75">
      <c r="A62" s="3" t="s">
        <v>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83" t="s">
        <v>23</v>
      </c>
      <c r="O62" s="283">
        <v>129.928</v>
      </c>
      <c r="X62" s="3"/>
      <c r="Y62" s="3"/>
      <c r="Z62" s="3"/>
    </row>
    <row r="63" spans="1:26" ht="14.25">
      <c r="A63" s="95" t="s">
        <v>53</v>
      </c>
      <c r="B63" s="3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283" t="s">
        <v>14</v>
      </c>
      <c r="O63" s="283">
        <v>100.52999999999997</v>
      </c>
      <c r="X63" s="3"/>
      <c r="Y63" s="3"/>
      <c r="Z63" s="3"/>
    </row>
    <row r="64" spans="1:26" ht="14.25">
      <c r="A64" s="96" t="s">
        <v>64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83" t="s">
        <v>8</v>
      </c>
      <c r="O64" s="283">
        <v>93.31199999999998</v>
      </c>
      <c r="X64" s="3"/>
      <c r="Y64" s="3"/>
      <c r="Z64" s="3"/>
    </row>
    <row r="65" spans="1:26" ht="14.25">
      <c r="A65" s="96" t="s">
        <v>65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83" t="s">
        <v>28</v>
      </c>
      <c r="O65" s="283">
        <v>78.92599999999999</v>
      </c>
      <c r="X65" s="3"/>
      <c r="Y65" s="3"/>
      <c r="Z65" s="3"/>
    </row>
    <row r="66" spans="1:26" ht="14.25">
      <c r="A66" s="96" t="s">
        <v>66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X68" s="3"/>
      <c r="Y68" s="3"/>
      <c r="Z68" s="3"/>
    </row>
    <row r="69" spans="1:13" ht="12.75">
      <c r="A69" s="3"/>
      <c r="B69" s="3"/>
      <c r="C69" s="3"/>
      <c r="D69" s="3"/>
      <c r="E69" s="3"/>
      <c r="F69" s="107"/>
      <c r="G69" s="107"/>
      <c r="H69" s="107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78" ht="12.75">
      <c r="M78" s="3"/>
    </row>
    <row r="79" ht="12.75">
      <c r="M79" s="3"/>
    </row>
    <row r="80" ht="12.75">
      <c r="M80" s="3"/>
    </row>
    <row r="81" ht="12.75">
      <c r="M81" s="3"/>
    </row>
    <row r="82" ht="12.75">
      <c r="M82" s="3"/>
    </row>
    <row r="83" ht="12.75">
      <c r="M83" s="3"/>
    </row>
    <row r="84" ht="12.75">
      <c r="M84" s="3"/>
    </row>
    <row r="85" ht="12.75">
      <c r="M85" s="3"/>
    </row>
    <row r="86" ht="12.75">
      <c r="M86" s="3"/>
    </row>
    <row r="87" ht="12.75">
      <c r="M87" s="3"/>
    </row>
    <row r="88" ht="12.75">
      <c r="M88" s="3"/>
    </row>
    <row r="89" ht="12.75">
      <c r="M89" s="3"/>
    </row>
    <row r="90" ht="12.75">
      <c r="M90" s="3"/>
    </row>
    <row r="91" ht="12.75">
      <c r="M91" s="3"/>
    </row>
    <row r="92" ht="12.75">
      <c r="M92" s="3"/>
    </row>
    <row r="93" ht="12.75">
      <c r="M93" s="3"/>
    </row>
    <row r="94" ht="12.75">
      <c r="M94" s="3"/>
    </row>
    <row r="95" ht="12.75">
      <c r="M95" s="3"/>
    </row>
    <row r="96" ht="12.75">
      <c r="M96" s="3"/>
    </row>
    <row r="97" ht="12.75">
      <c r="M97" s="3"/>
    </row>
    <row r="98" ht="12.75">
      <c r="M98" s="3"/>
    </row>
    <row r="99" ht="12.75">
      <c r="M99" s="3"/>
    </row>
    <row r="100" ht="12.75">
      <c r="M100" s="3"/>
    </row>
    <row r="101" ht="12.75">
      <c r="M101" s="3"/>
    </row>
    <row r="102" ht="12.75">
      <c r="M102" s="3"/>
    </row>
    <row r="103" ht="12.75">
      <c r="M103" s="3"/>
    </row>
    <row r="104" ht="12.75">
      <c r="M104" s="3"/>
    </row>
    <row r="105" ht="12.75">
      <c r="M105" s="3"/>
    </row>
    <row r="106" ht="12.75">
      <c r="M106" s="3"/>
    </row>
    <row r="107" ht="12.75">
      <c r="M107" s="3"/>
    </row>
    <row r="108" ht="12.75">
      <c r="M108" s="3"/>
    </row>
    <row r="109" ht="12.75">
      <c r="M109" s="3"/>
    </row>
    <row r="110" ht="12.75">
      <c r="M110" s="3"/>
    </row>
    <row r="111" ht="12.75">
      <c r="M111" s="3"/>
    </row>
    <row r="112" ht="12.75">
      <c r="M112" s="3"/>
    </row>
    <row r="113" ht="12.75">
      <c r="M113" s="3"/>
    </row>
    <row r="114" ht="12.75">
      <c r="M114" s="3"/>
    </row>
    <row r="115" ht="12.75">
      <c r="M115" s="3"/>
    </row>
    <row r="116" ht="12.75">
      <c r="M116" s="3"/>
    </row>
    <row r="117" ht="12.75">
      <c r="M117" s="6"/>
    </row>
    <row r="118" ht="12.75">
      <c r="M118" s="3"/>
    </row>
    <row r="119" ht="12.75">
      <c r="M119" s="3"/>
    </row>
    <row r="120" ht="12.75">
      <c r="M120" s="3"/>
    </row>
    <row r="121" ht="12.75">
      <c r="M121" s="3"/>
    </row>
    <row r="122" ht="12.75">
      <c r="M122" s="3"/>
    </row>
    <row r="123" ht="12.75">
      <c r="M123" s="3"/>
    </row>
    <row r="124" ht="12.75">
      <c r="M124" s="3"/>
    </row>
    <row r="125" ht="12.75">
      <c r="M125" s="3"/>
    </row>
    <row r="126" ht="12.75">
      <c r="M126" s="3"/>
    </row>
    <row r="127" ht="12.75">
      <c r="M127" s="3"/>
    </row>
    <row r="128" ht="12.75">
      <c r="M128" s="3"/>
    </row>
    <row r="129" ht="12.75">
      <c r="M129" s="3"/>
    </row>
    <row r="130" ht="12.75">
      <c r="M130" s="3"/>
    </row>
    <row r="131" ht="12.75">
      <c r="M131" s="3"/>
    </row>
    <row r="132" ht="12.75">
      <c r="M132" s="3"/>
    </row>
    <row r="133" ht="12.75">
      <c r="M133" s="3"/>
    </row>
    <row r="134" ht="12.75">
      <c r="M134" s="3"/>
    </row>
    <row r="135" ht="12.75"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</sheetData>
  <sheetProtection/>
  <mergeCells count="5">
    <mergeCell ref="O7:Q7"/>
    <mergeCell ref="R7:U7"/>
    <mergeCell ref="B4:E4"/>
    <mergeCell ref="F4:H4"/>
    <mergeCell ref="I4:K4"/>
  </mergeCells>
  <printOptions horizontalCentered="1"/>
  <pageMargins left="0.7874015748031497" right="0.600625" top="0.7874015748031497" bottom="0.3937007874015748" header="0.31496062992125984" footer="0.31496062992125984"/>
  <pageSetup fitToHeight="1" fitToWidth="1" horizontalDpi="600" verticalDpi="600" orientation="portrait" paperSize="9" scale="60" r:id="rId2"/>
  <ignoredErrors>
    <ignoredError sqref="E8 E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view="pageBreakPreview" zoomScale="90" zoomScaleNormal="75" zoomScaleSheetLayoutView="90" zoomScalePageLayoutView="0" workbookViewId="0" topLeftCell="A1">
      <selection activeCell="M132" sqref="M132"/>
    </sheetView>
  </sheetViews>
  <sheetFormatPr defaultColWidth="11.421875" defaultRowHeight="12.75"/>
  <cols>
    <col min="1" max="1" width="16.00390625" style="0" customWidth="1"/>
    <col min="2" max="11" width="10.8515625" style="0" customWidth="1"/>
    <col min="12" max="12" width="15.140625" style="0" customWidth="1"/>
    <col min="14" max="14" width="11.421875" style="283" customWidth="1"/>
    <col min="15" max="15" width="15.00390625" style="283" customWidth="1"/>
    <col min="16" max="16" width="14.28125" style="283" customWidth="1"/>
    <col min="17" max="18" width="11.421875" style="283" customWidth="1"/>
    <col min="19" max="19" width="19.00390625" style="283" customWidth="1"/>
    <col min="20" max="20" width="15.8515625" style="283" customWidth="1"/>
    <col min="21" max="21" width="19.57421875" style="283" customWidth="1"/>
    <col min="22" max="22" width="22.57421875" style="283" customWidth="1"/>
    <col min="23" max="23" width="15.00390625" style="283" customWidth="1"/>
    <col min="24" max="25" width="13.421875" style="283" customWidth="1"/>
    <col min="26" max="26" width="13.421875" style="0" customWidth="1"/>
    <col min="27" max="28" width="13.28125" style="0" customWidth="1"/>
  </cols>
  <sheetData>
    <row r="1" spans="1:2" ht="20.25">
      <c r="A1" s="1" t="s">
        <v>69</v>
      </c>
      <c r="B1" s="4"/>
    </row>
    <row r="3" ht="13.5" thickBot="1"/>
    <row r="4" spans="1:12" ht="12.75">
      <c r="A4" s="111"/>
      <c r="B4" s="699" t="s">
        <v>0</v>
      </c>
      <c r="C4" s="697"/>
      <c r="D4" s="697"/>
      <c r="E4" s="698"/>
      <c r="F4" s="699" t="s">
        <v>1</v>
      </c>
      <c r="G4" s="697"/>
      <c r="H4" s="697"/>
      <c r="I4" s="702" t="s">
        <v>2</v>
      </c>
      <c r="J4" s="697"/>
      <c r="K4" s="701"/>
      <c r="L4" s="7" t="s">
        <v>3</v>
      </c>
    </row>
    <row r="5" spans="1:12" ht="18.75">
      <c r="A5" s="112" t="s">
        <v>48</v>
      </c>
      <c r="B5" s="113" t="s">
        <v>41</v>
      </c>
      <c r="C5" s="8" t="s">
        <v>42</v>
      </c>
      <c r="D5" s="8" t="s">
        <v>4</v>
      </c>
      <c r="E5" s="114" t="s">
        <v>43</v>
      </c>
      <c r="F5" s="113" t="s">
        <v>41</v>
      </c>
      <c r="G5" s="8" t="s">
        <v>42</v>
      </c>
      <c r="H5" s="114" t="s">
        <v>43</v>
      </c>
      <c r="I5" s="115" t="s">
        <v>44</v>
      </c>
      <c r="J5" s="8" t="s">
        <v>45</v>
      </c>
      <c r="K5" s="10" t="s">
        <v>4</v>
      </c>
      <c r="L5" s="11" t="s">
        <v>49</v>
      </c>
    </row>
    <row r="6" spans="1:17" ht="13.5" thickBot="1">
      <c r="A6" s="117"/>
      <c r="B6" s="12"/>
      <c r="C6" s="13"/>
      <c r="D6" s="13"/>
      <c r="E6" s="118"/>
      <c r="F6" s="12"/>
      <c r="G6" s="14"/>
      <c r="H6" s="118"/>
      <c r="I6" s="12"/>
      <c r="J6" s="13"/>
      <c r="K6" s="16"/>
      <c r="L6" s="17"/>
      <c r="O6" s="605" t="s">
        <v>70</v>
      </c>
      <c r="P6" s="606"/>
      <c r="Q6" s="606"/>
    </row>
    <row r="7" spans="1:25" ht="16.5" customHeight="1">
      <c r="A7" s="18" t="s">
        <v>5</v>
      </c>
      <c r="B7" s="76">
        <v>11.49</v>
      </c>
      <c r="C7" s="77">
        <v>2.78</v>
      </c>
      <c r="D7" s="78"/>
      <c r="E7" s="19">
        <f>+C7+B7+D7</f>
        <v>14.27</v>
      </c>
      <c r="F7" s="76"/>
      <c r="G7" s="77">
        <v>2.0949999999999998</v>
      </c>
      <c r="H7" s="20">
        <f>+G7+F7</f>
        <v>2.0949999999999998</v>
      </c>
      <c r="I7" s="119">
        <f>+B7+F7</f>
        <v>11.49</v>
      </c>
      <c r="J7" s="22">
        <f>+C7+G7</f>
        <v>4.875</v>
      </c>
      <c r="K7" s="23"/>
      <c r="L7" s="24">
        <f>+J7+I7</f>
        <v>16.365000000000002</v>
      </c>
      <c r="M7" s="120"/>
      <c r="O7" s="696"/>
      <c r="P7" s="696"/>
      <c r="Q7" s="696"/>
      <c r="R7" s="696"/>
      <c r="S7" s="696"/>
      <c r="T7" s="696"/>
      <c r="U7" s="696"/>
      <c r="V7" s="287" t="s">
        <v>9</v>
      </c>
      <c r="W7" s="613">
        <v>2934.1579999999994</v>
      </c>
      <c r="X7" s="287"/>
      <c r="Y7" s="287"/>
    </row>
    <row r="8" spans="1:25" ht="16.5" customHeight="1">
      <c r="A8" s="25"/>
      <c r="B8" s="123">
        <f>+B7/E7</f>
        <v>0.8051857042747023</v>
      </c>
      <c r="C8" s="124">
        <f>+C7/E7</f>
        <v>0.19481429572529782</v>
      </c>
      <c r="D8" s="81"/>
      <c r="E8" s="125">
        <f>+E7/L7</f>
        <v>0.8719828903146959</v>
      </c>
      <c r="F8" s="123"/>
      <c r="G8" s="124">
        <f>+G7/H7</f>
        <v>1</v>
      </c>
      <c r="H8" s="126">
        <f>+H7/L7</f>
        <v>0.12801710968530397</v>
      </c>
      <c r="I8" s="127">
        <f>+I7/L7</f>
        <v>0.7021081576535289</v>
      </c>
      <c r="J8" s="128">
        <f>+J7/L7</f>
        <v>0.2978918423464711</v>
      </c>
      <c r="K8" s="129"/>
      <c r="L8" s="130">
        <f>+L7/L$57</f>
        <v>0.002034055040671779</v>
      </c>
      <c r="M8" s="131"/>
      <c r="N8" s="287"/>
      <c r="O8" s="607" t="s">
        <v>6</v>
      </c>
      <c r="P8" s="607"/>
      <c r="Q8" s="607" t="s">
        <v>7</v>
      </c>
      <c r="R8" s="607"/>
      <c r="S8" s="607"/>
      <c r="T8" s="607"/>
      <c r="U8" s="614"/>
      <c r="V8" s="287" t="s">
        <v>10</v>
      </c>
      <c r="W8" s="613">
        <v>894.004</v>
      </c>
      <c r="X8" s="615"/>
      <c r="Y8" s="615"/>
    </row>
    <row r="9" spans="1:25" ht="16.5" customHeight="1">
      <c r="A9" s="18" t="s">
        <v>8</v>
      </c>
      <c r="B9" s="76">
        <v>287.766</v>
      </c>
      <c r="C9" s="22">
        <v>27.596000000000004</v>
      </c>
      <c r="D9" s="78"/>
      <c r="E9" s="19">
        <f>+C9+B9+D9</f>
        <v>315.362</v>
      </c>
      <c r="F9" s="132">
        <v>2.66</v>
      </c>
      <c r="G9" s="133">
        <f>77.678+1.185</f>
        <v>78.863</v>
      </c>
      <c r="H9" s="20">
        <f>+G9+F9</f>
        <v>81.523</v>
      </c>
      <c r="I9" s="119">
        <f>+B9+F9</f>
        <v>290.42600000000004</v>
      </c>
      <c r="J9" s="22">
        <f>+C9+G9</f>
        <v>106.459</v>
      </c>
      <c r="K9" s="23"/>
      <c r="L9" s="24">
        <f>+J9+I9</f>
        <v>396.88500000000005</v>
      </c>
      <c r="M9" s="131"/>
      <c r="N9" s="287"/>
      <c r="O9" s="606" t="s">
        <v>9</v>
      </c>
      <c r="P9" s="606"/>
      <c r="Q9" s="609">
        <v>2934.1579999999994</v>
      </c>
      <c r="R9" s="616"/>
      <c r="S9" s="606"/>
      <c r="T9" s="606"/>
      <c r="U9" s="287"/>
      <c r="V9" s="287" t="s">
        <v>47</v>
      </c>
      <c r="W9" s="613">
        <v>570.661</v>
      </c>
      <c r="X9" s="615"/>
      <c r="Y9" s="615"/>
    </row>
    <row r="10" spans="1:25" ht="16.5" customHeight="1">
      <c r="A10" s="25"/>
      <c r="B10" s="123">
        <f>+B9/E9</f>
        <v>0.9124942129996638</v>
      </c>
      <c r="C10" s="124">
        <f>+C9/E9</f>
        <v>0.08750578700033612</v>
      </c>
      <c r="D10" s="81"/>
      <c r="E10" s="125">
        <f>+E9/L9</f>
        <v>0.7945928921475994</v>
      </c>
      <c r="F10" s="134">
        <f>+F9/H9</f>
        <v>0.03262882867411651</v>
      </c>
      <c r="G10" s="124">
        <f>+G9/H9</f>
        <v>0.9673711713258836</v>
      </c>
      <c r="H10" s="126">
        <f>+H9/L9</f>
        <v>0.20540710785240054</v>
      </c>
      <c r="I10" s="127">
        <f>+I9/L9</f>
        <v>0.7317636091059123</v>
      </c>
      <c r="J10" s="128">
        <f>+J9/L9</f>
        <v>0.2682363908940877</v>
      </c>
      <c r="K10" s="129"/>
      <c r="L10" s="130">
        <f>+L9/L$57</f>
        <v>0.04933002962523795</v>
      </c>
      <c r="M10" s="131"/>
      <c r="N10" s="287"/>
      <c r="O10" s="606" t="s">
        <v>10</v>
      </c>
      <c r="P10" s="606"/>
      <c r="Q10" s="609">
        <v>894.004</v>
      </c>
      <c r="R10" s="616"/>
      <c r="S10" s="606"/>
      <c r="T10" s="606"/>
      <c r="U10" s="287"/>
      <c r="V10" s="287" t="s">
        <v>12</v>
      </c>
      <c r="W10" s="613">
        <v>424.70300000000003</v>
      </c>
      <c r="X10" s="615"/>
      <c r="Y10" s="615"/>
    </row>
    <row r="11" spans="1:25" ht="16.5" customHeight="1">
      <c r="A11" s="18" t="s">
        <v>38</v>
      </c>
      <c r="B11" s="76">
        <v>7.039999999999999</v>
      </c>
      <c r="C11" s="22"/>
      <c r="D11" s="78"/>
      <c r="E11" s="19">
        <f>+C11+B11</f>
        <v>7.039999999999999</v>
      </c>
      <c r="F11" s="132"/>
      <c r="G11" s="133">
        <v>0.276</v>
      </c>
      <c r="H11" s="20">
        <f>+G11+F11</f>
        <v>0.276</v>
      </c>
      <c r="I11" s="119">
        <f>+B11+F11</f>
        <v>7.039999999999999</v>
      </c>
      <c r="J11" s="22">
        <f>+C11+G11</f>
        <v>0.276</v>
      </c>
      <c r="K11" s="23"/>
      <c r="L11" s="24">
        <f>+J11+I11</f>
        <v>7.315999999999999</v>
      </c>
      <c r="M11" s="131"/>
      <c r="N11" s="287"/>
      <c r="O11" s="606" t="s">
        <v>47</v>
      </c>
      <c r="P11" s="606"/>
      <c r="Q11" s="609">
        <v>570.661</v>
      </c>
      <c r="R11" s="616"/>
      <c r="S11" s="606"/>
      <c r="T11" s="606"/>
      <c r="U11" s="287"/>
      <c r="V11" s="287" t="s">
        <v>13</v>
      </c>
      <c r="W11" s="613">
        <v>396.1720000000001</v>
      </c>
      <c r="X11" s="615"/>
      <c r="Y11" s="615"/>
    </row>
    <row r="12" spans="1:25" ht="16.5" customHeight="1">
      <c r="A12" s="25"/>
      <c r="B12" s="123">
        <f>+B11/E11</f>
        <v>1</v>
      </c>
      <c r="C12" s="124">
        <f>+C11/E11</f>
        <v>0</v>
      </c>
      <c r="D12" s="81"/>
      <c r="E12" s="125">
        <f>+E11/L11</f>
        <v>0.9622744669218152</v>
      </c>
      <c r="F12" s="123"/>
      <c r="G12" s="124">
        <f>+G11/H11</f>
        <v>1</v>
      </c>
      <c r="H12" s="126">
        <f>+H11/L11</f>
        <v>0.03772553307818481</v>
      </c>
      <c r="I12" s="127">
        <f>+I11/L11</f>
        <v>0.9622744669218152</v>
      </c>
      <c r="J12" s="128">
        <f>+J11/L11</f>
        <v>0.03772553307818481</v>
      </c>
      <c r="K12" s="129"/>
      <c r="L12" s="130">
        <f>+L11/L$57</f>
        <v>0.0009093276307702249</v>
      </c>
      <c r="M12" s="131"/>
      <c r="N12" s="287"/>
      <c r="O12" s="606" t="s">
        <v>12</v>
      </c>
      <c r="P12" s="606"/>
      <c r="Q12" s="609">
        <v>424.70300000000003</v>
      </c>
      <c r="R12" s="616"/>
      <c r="S12" s="606"/>
      <c r="T12" s="606"/>
      <c r="U12" s="287"/>
      <c r="V12" s="287" t="s">
        <v>8</v>
      </c>
      <c r="W12" s="613">
        <v>395.70000000000005</v>
      </c>
      <c r="X12" s="615"/>
      <c r="Y12" s="615"/>
    </row>
    <row r="13" spans="1:25" ht="16.5" customHeight="1">
      <c r="A13" s="18" t="s">
        <v>14</v>
      </c>
      <c r="B13" s="76">
        <v>192.06500000000003</v>
      </c>
      <c r="C13" s="22">
        <v>79.102</v>
      </c>
      <c r="D13" s="78"/>
      <c r="E13" s="19">
        <f>+C13+B13</f>
        <v>271.16700000000003</v>
      </c>
      <c r="F13" s="132">
        <v>3.96</v>
      </c>
      <c r="G13" s="133">
        <v>72.23500000000003</v>
      </c>
      <c r="H13" s="20">
        <f>+G13+F13</f>
        <v>76.19500000000002</v>
      </c>
      <c r="I13" s="119">
        <f>+B13+F13</f>
        <v>196.02500000000003</v>
      </c>
      <c r="J13" s="22">
        <f>+C13+G13</f>
        <v>151.33700000000005</v>
      </c>
      <c r="K13" s="23"/>
      <c r="L13" s="24">
        <f>+J13+I13</f>
        <v>347.3620000000001</v>
      </c>
      <c r="M13" s="131"/>
      <c r="N13" s="287"/>
      <c r="O13" s="606" t="s">
        <v>13</v>
      </c>
      <c r="P13" s="606"/>
      <c r="Q13" s="609">
        <v>396.1720000000001</v>
      </c>
      <c r="R13" s="616"/>
      <c r="S13" s="610"/>
      <c r="T13" s="606"/>
      <c r="U13" s="287"/>
      <c r="V13" s="608"/>
      <c r="W13" s="615"/>
      <c r="X13" s="615"/>
      <c r="Y13" s="615"/>
    </row>
    <row r="14" spans="1:25" ht="16.5" customHeight="1">
      <c r="A14" s="25"/>
      <c r="B14" s="123">
        <f>+B13/E13</f>
        <v>0.7082904630725715</v>
      </c>
      <c r="C14" s="124">
        <f>+C13/E13</f>
        <v>0.29170953692742846</v>
      </c>
      <c r="D14" s="81"/>
      <c r="E14" s="125">
        <f>+E13/L13</f>
        <v>0.7806467028632953</v>
      </c>
      <c r="F14" s="123">
        <f>+F13/H13</f>
        <v>0.051971914167596285</v>
      </c>
      <c r="G14" s="124">
        <f>+G13/H13</f>
        <v>0.9480280858324038</v>
      </c>
      <c r="H14" s="126">
        <f>+H13/L13</f>
        <v>0.21935329713670465</v>
      </c>
      <c r="I14" s="127">
        <f>+I13/L13</f>
        <v>0.5643248253982877</v>
      </c>
      <c r="J14" s="128">
        <f>+J13/L13</f>
        <v>0.43567517460171235</v>
      </c>
      <c r="K14" s="129"/>
      <c r="L14" s="130">
        <f>+L13/L$57</f>
        <v>0.04317466709672048</v>
      </c>
      <c r="M14" s="131"/>
      <c r="N14" s="287"/>
      <c r="O14" s="606" t="s">
        <v>8</v>
      </c>
      <c r="P14" s="606"/>
      <c r="Q14" s="609">
        <v>315.362</v>
      </c>
      <c r="R14" s="616">
        <f>E57</f>
        <v>6867.821</v>
      </c>
      <c r="S14" s="606"/>
      <c r="T14" s="606"/>
      <c r="U14" s="287"/>
      <c r="V14" s="608"/>
      <c r="W14" s="615"/>
      <c r="X14" s="615"/>
      <c r="Y14" s="615"/>
    </row>
    <row r="15" spans="1:25" ht="16.5" customHeight="1">
      <c r="A15" s="18" t="s">
        <v>15</v>
      </c>
      <c r="B15" s="76">
        <v>2.8</v>
      </c>
      <c r="C15" s="22">
        <v>1.56</v>
      </c>
      <c r="D15" s="78"/>
      <c r="E15" s="19">
        <f>+C15+B15</f>
        <v>4.359999999999999</v>
      </c>
      <c r="F15" s="22"/>
      <c r="G15" s="22"/>
      <c r="H15" s="20"/>
      <c r="I15" s="119">
        <f>+B15+F15</f>
        <v>2.8</v>
      </c>
      <c r="J15" s="22">
        <f>+C15+G15</f>
        <v>1.56</v>
      </c>
      <c r="K15" s="23"/>
      <c r="L15" s="24">
        <f>+J15+I15</f>
        <v>4.359999999999999</v>
      </c>
      <c r="M15" s="131"/>
      <c r="N15" s="287"/>
      <c r="O15" s="606" t="s">
        <v>16</v>
      </c>
      <c r="P15" s="606"/>
      <c r="Q15" s="609">
        <f>R14-SUM(Q9:Q14)</f>
        <v>1332.7609999999995</v>
      </c>
      <c r="R15" s="616"/>
      <c r="S15" s="606"/>
      <c r="T15" s="606"/>
      <c r="U15" s="287"/>
      <c r="V15" s="608"/>
      <c r="W15" s="615"/>
      <c r="X15" s="615"/>
      <c r="Y15" s="615"/>
    </row>
    <row r="16" spans="1:25" ht="16.5" customHeight="1">
      <c r="A16" s="25"/>
      <c r="B16" s="123">
        <f>+B15/E15</f>
        <v>0.6422018348623854</v>
      </c>
      <c r="C16" s="124">
        <f>+C15/E15</f>
        <v>0.35779816513761475</v>
      </c>
      <c r="D16" s="81"/>
      <c r="E16" s="125">
        <f>+E15/L15</f>
        <v>1</v>
      </c>
      <c r="F16" s="123"/>
      <c r="G16" s="124"/>
      <c r="H16" s="126"/>
      <c r="I16" s="127">
        <f>+I15/L15</f>
        <v>0.6422018348623854</v>
      </c>
      <c r="J16" s="128">
        <f>+J15/L15</f>
        <v>0.35779816513761475</v>
      </c>
      <c r="K16" s="129"/>
      <c r="L16" s="130">
        <f>+L15/L$57</f>
        <v>0.0005419175054890898</v>
      </c>
      <c r="M16" s="131"/>
      <c r="N16" s="287"/>
      <c r="O16" s="606"/>
      <c r="P16" s="606"/>
      <c r="Q16" s="610"/>
      <c r="R16" s="606"/>
      <c r="S16" s="606"/>
      <c r="T16" s="606"/>
      <c r="U16" s="287"/>
      <c r="V16" s="608"/>
      <c r="W16" s="615"/>
      <c r="X16" s="615"/>
      <c r="Y16" s="615"/>
    </row>
    <row r="17" spans="1:25" ht="16.5" customHeight="1">
      <c r="A17" s="18" t="s">
        <v>17</v>
      </c>
      <c r="B17" s="76">
        <v>165.3550000000001</v>
      </c>
      <c r="C17" s="22">
        <v>3.144</v>
      </c>
      <c r="D17" s="78"/>
      <c r="E17" s="19">
        <f>+C17+B17</f>
        <v>168.4990000000001</v>
      </c>
      <c r="F17" s="132">
        <v>2.415</v>
      </c>
      <c r="G17" s="133">
        <v>28.986000000000008</v>
      </c>
      <c r="H17" s="20">
        <f>+G17+F17</f>
        <v>31.401000000000007</v>
      </c>
      <c r="I17" s="119">
        <f>+B17+F17</f>
        <v>167.7700000000001</v>
      </c>
      <c r="J17" s="22">
        <f>+C17+G17</f>
        <v>32.13000000000001</v>
      </c>
      <c r="K17" s="23"/>
      <c r="L17" s="24">
        <f>+J17+I17</f>
        <v>199.9000000000001</v>
      </c>
      <c r="M17" s="131"/>
      <c r="N17" s="287"/>
      <c r="O17" s="606"/>
      <c r="P17" s="606" t="s">
        <v>6</v>
      </c>
      <c r="Q17" s="606"/>
      <c r="R17" s="607" t="s">
        <v>18</v>
      </c>
      <c r="S17" s="607" t="s">
        <v>19</v>
      </c>
      <c r="T17" s="606"/>
      <c r="U17" s="287"/>
      <c r="V17" s="608"/>
      <c r="W17" s="615"/>
      <c r="X17" s="615"/>
      <c r="Y17" s="615"/>
    </row>
    <row r="18" spans="1:25" ht="16.5" customHeight="1">
      <c r="A18" s="25"/>
      <c r="B18" s="123">
        <f>+B17/E17</f>
        <v>0.9813411355557006</v>
      </c>
      <c r="C18" s="124">
        <f>+C17/E17</f>
        <v>0.018658864444299362</v>
      </c>
      <c r="D18" s="81"/>
      <c r="E18" s="125">
        <f>+E17/L17</f>
        <v>0.8429164582291148</v>
      </c>
      <c r="F18" s="123">
        <f>+F17/H17</f>
        <v>0.07690837871405368</v>
      </c>
      <c r="G18" s="124">
        <f>+G17/H17</f>
        <v>0.9230916212859464</v>
      </c>
      <c r="H18" s="126">
        <f>+H17/L17</f>
        <v>0.1570835417708854</v>
      </c>
      <c r="I18" s="127">
        <f>+I17/L17</f>
        <v>0.8392696348174088</v>
      </c>
      <c r="J18" s="128">
        <f>+J17/L17</f>
        <v>0.16073036518259126</v>
      </c>
      <c r="K18" s="129"/>
      <c r="L18" s="130">
        <f>+L17/L$57</f>
        <v>0.024846171868639706</v>
      </c>
      <c r="M18" s="131"/>
      <c r="N18" s="287"/>
      <c r="O18" s="606"/>
      <c r="P18" s="606" t="s">
        <v>9</v>
      </c>
      <c r="Q18" s="609">
        <v>2934.158</v>
      </c>
      <c r="R18" s="609">
        <v>880.7179999999997</v>
      </c>
      <c r="S18" s="609">
        <v>2053.44</v>
      </c>
      <c r="T18" s="606"/>
      <c r="U18" s="287"/>
      <c r="V18" s="608"/>
      <c r="W18" s="615"/>
      <c r="X18" s="615"/>
      <c r="Y18" s="615"/>
    </row>
    <row r="19" spans="1:25" ht="16.5" customHeight="1">
      <c r="A19" s="18" t="s">
        <v>47</v>
      </c>
      <c r="B19" s="76"/>
      <c r="C19" s="22">
        <v>530.155</v>
      </c>
      <c r="D19" s="78"/>
      <c r="E19" s="19">
        <f>+C19+B19</f>
        <v>530.155</v>
      </c>
      <c r="F19" s="132"/>
      <c r="G19" s="133">
        <v>40.50599999999999</v>
      </c>
      <c r="H19" s="20">
        <f>+G19+F19</f>
        <v>40.50599999999999</v>
      </c>
      <c r="I19" s="119"/>
      <c r="J19" s="22">
        <f>+C19+G19</f>
        <v>570.661</v>
      </c>
      <c r="K19" s="23"/>
      <c r="L19" s="24">
        <f>+J19+I19</f>
        <v>570.661</v>
      </c>
      <c r="M19" s="131"/>
      <c r="N19" s="287"/>
      <c r="O19" s="606"/>
      <c r="P19" s="606" t="s">
        <v>10</v>
      </c>
      <c r="Q19" s="609">
        <v>894.004</v>
      </c>
      <c r="R19" s="609">
        <v>891.654</v>
      </c>
      <c r="S19" s="609">
        <v>2.35</v>
      </c>
      <c r="T19" s="606"/>
      <c r="U19" s="287"/>
      <c r="V19" s="608"/>
      <c r="W19" s="615"/>
      <c r="X19" s="615"/>
      <c r="Y19" s="615"/>
    </row>
    <row r="20" spans="1:25" ht="16.5" customHeight="1">
      <c r="A20" s="25"/>
      <c r="B20" s="123"/>
      <c r="C20" s="124">
        <f>+C19/E19</f>
        <v>1</v>
      </c>
      <c r="D20" s="81"/>
      <c r="E20" s="125">
        <f>+E19/L19</f>
        <v>0.9290191549799268</v>
      </c>
      <c r="F20" s="123"/>
      <c r="G20" s="124">
        <f>+G19/H19</f>
        <v>1</v>
      </c>
      <c r="H20" s="126">
        <f>+H19/L19</f>
        <v>0.07098084502007321</v>
      </c>
      <c r="I20" s="127"/>
      <c r="J20" s="128">
        <f>+J19/L19</f>
        <v>1</v>
      </c>
      <c r="K20" s="129"/>
      <c r="L20" s="130">
        <f>+L19/L$57</f>
        <v>0.07092917100915355</v>
      </c>
      <c r="M20" s="131"/>
      <c r="N20" s="287"/>
      <c r="O20" s="606"/>
      <c r="P20" s="606" t="s">
        <v>47</v>
      </c>
      <c r="Q20" s="609">
        <v>570.6610000000001</v>
      </c>
      <c r="R20" s="609"/>
      <c r="S20" s="609">
        <v>570.6610000000001</v>
      </c>
      <c r="T20" s="606"/>
      <c r="U20" s="287"/>
      <c r="V20" s="608"/>
      <c r="W20" s="615"/>
      <c r="X20" s="615"/>
      <c r="Y20" s="615"/>
    </row>
    <row r="21" spans="1:25" ht="16.5" customHeight="1">
      <c r="A21" s="18" t="s">
        <v>20</v>
      </c>
      <c r="B21" s="76">
        <v>95.31099999999999</v>
      </c>
      <c r="C21" s="22">
        <v>13.131</v>
      </c>
      <c r="D21" s="78"/>
      <c r="E21" s="19">
        <f>+C21+B21</f>
        <v>108.442</v>
      </c>
      <c r="F21" s="132">
        <v>0.7060000000000001</v>
      </c>
      <c r="G21" s="133">
        <v>35.964</v>
      </c>
      <c r="H21" s="20">
        <f>+G21+F21</f>
        <v>36.67</v>
      </c>
      <c r="I21" s="119">
        <f>+B21+F21</f>
        <v>96.017</v>
      </c>
      <c r="J21" s="22">
        <f>+C21+G21</f>
        <v>49.095</v>
      </c>
      <c r="K21" s="23"/>
      <c r="L21" s="24">
        <f>+J21+I21</f>
        <v>145.112</v>
      </c>
      <c r="M21" s="131"/>
      <c r="N21" s="287"/>
      <c r="O21" s="606"/>
      <c r="P21" s="606" t="s">
        <v>12</v>
      </c>
      <c r="Q21" s="609">
        <v>424.70300000000003</v>
      </c>
      <c r="R21" s="609">
        <v>407.59000000000003</v>
      </c>
      <c r="S21" s="609">
        <v>17.113</v>
      </c>
      <c r="T21" s="606"/>
      <c r="U21" s="287"/>
      <c r="V21" s="608"/>
      <c r="W21" s="615"/>
      <c r="X21" s="615"/>
      <c r="Y21" s="615"/>
    </row>
    <row r="22" spans="1:25" ht="16.5" customHeight="1">
      <c r="A22" s="25"/>
      <c r="B22" s="123">
        <f>+B21/E21</f>
        <v>0.8789122295789454</v>
      </c>
      <c r="C22" s="124">
        <f>+C21/E21</f>
        <v>0.12108777042105458</v>
      </c>
      <c r="D22" s="81"/>
      <c r="E22" s="125">
        <f>+E21/L21</f>
        <v>0.7472986382931804</v>
      </c>
      <c r="F22" s="123">
        <f>+F21/H21</f>
        <v>0.019252795200436323</v>
      </c>
      <c r="G22" s="124">
        <f>+G21/H21</f>
        <v>0.9807472047995636</v>
      </c>
      <c r="H22" s="126">
        <f>+H21/L21</f>
        <v>0.25270136170681956</v>
      </c>
      <c r="I22" s="127">
        <f>+I21/L21</f>
        <v>0.6616751199073819</v>
      </c>
      <c r="J22" s="128">
        <f>+J21/L21</f>
        <v>0.33832488009261813</v>
      </c>
      <c r="K22" s="129"/>
      <c r="L22" s="130">
        <f>+L21/L$57</f>
        <v>0.018036406664342388</v>
      </c>
      <c r="M22" s="131"/>
      <c r="N22" s="287"/>
      <c r="O22" s="606"/>
      <c r="P22" s="606" t="s">
        <v>13</v>
      </c>
      <c r="Q22" s="609">
        <v>396.172</v>
      </c>
      <c r="R22" s="609">
        <v>6.973999999999999</v>
      </c>
      <c r="S22" s="609">
        <v>389.19800000000004</v>
      </c>
      <c r="T22" s="606"/>
      <c r="U22" s="287"/>
      <c r="V22" s="608"/>
      <c r="W22" s="615"/>
      <c r="X22" s="615"/>
      <c r="Y22" s="615"/>
    </row>
    <row r="23" spans="1:25" ht="16.5" customHeight="1">
      <c r="A23" s="18" t="s">
        <v>10</v>
      </c>
      <c r="B23" s="76">
        <v>889.711</v>
      </c>
      <c r="C23" s="22">
        <v>0.1</v>
      </c>
      <c r="D23" s="78"/>
      <c r="E23" s="19">
        <f>+C23+B23</f>
        <v>889.811</v>
      </c>
      <c r="F23" s="132">
        <v>1.943</v>
      </c>
      <c r="G23" s="133">
        <v>2.25</v>
      </c>
      <c r="H23" s="20">
        <f>+G23+F23</f>
        <v>4.193</v>
      </c>
      <c r="I23" s="119">
        <f>+B23+F23</f>
        <v>891.654</v>
      </c>
      <c r="J23" s="22">
        <f>+C23+G23</f>
        <v>2.35</v>
      </c>
      <c r="K23" s="23"/>
      <c r="L23" s="24">
        <f>+J23+I23</f>
        <v>894.004</v>
      </c>
      <c r="M23" s="131"/>
      <c r="N23" s="287"/>
      <c r="O23" s="606"/>
      <c r="P23" s="606" t="s">
        <v>8</v>
      </c>
      <c r="Q23" s="609">
        <v>395.70000000000005</v>
      </c>
      <c r="R23" s="609">
        <v>290.42600000000004</v>
      </c>
      <c r="S23" s="609">
        <v>106.459</v>
      </c>
      <c r="T23" s="606"/>
      <c r="U23" s="287"/>
      <c r="V23" s="608"/>
      <c r="W23" s="615"/>
      <c r="X23" s="615"/>
      <c r="Y23" s="615"/>
    </row>
    <row r="24" spans="1:25" ht="16.5" customHeight="1">
      <c r="A24" s="25"/>
      <c r="B24" s="123">
        <f>+B23/E23</f>
        <v>0.9998876165837464</v>
      </c>
      <c r="C24" s="128">
        <f>+C23/E23</f>
        <v>0.00011238341625356396</v>
      </c>
      <c r="D24" s="81"/>
      <c r="E24" s="125">
        <f>+E23/L23</f>
        <v>0.9953098643853943</v>
      </c>
      <c r="F24" s="123">
        <f>+F23/H23</f>
        <v>0.46339136656331986</v>
      </c>
      <c r="G24" s="124"/>
      <c r="H24" s="126">
        <f>+H23/L23</f>
        <v>0.004690135614605751</v>
      </c>
      <c r="I24" s="127">
        <f>+I23/L23</f>
        <v>0.9973713764144232</v>
      </c>
      <c r="J24" s="128">
        <f>+J23/L23</f>
        <v>0.0026286235855767985</v>
      </c>
      <c r="K24" s="129"/>
      <c r="L24" s="130">
        <f>+L23/L$57</f>
        <v>0.11111844439845603</v>
      </c>
      <c r="M24" s="131"/>
      <c r="N24" s="287"/>
      <c r="O24" s="606"/>
      <c r="P24" s="606" t="s">
        <v>16</v>
      </c>
      <c r="Q24" s="609">
        <f>Q25-SUM(Q18:Q23)</f>
        <v>2430.107</v>
      </c>
      <c r="R24" s="609">
        <f>R25-SUM(R18:R23)</f>
        <v>851.2520000000004</v>
      </c>
      <c r="S24" s="609">
        <f>S25-SUM(S18:S23)</f>
        <v>1576.9700000000003</v>
      </c>
      <c r="T24" s="606"/>
      <c r="U24" s="287"/>
      <c r="V24" s="608"/>
      <c r="W24" s="615"/>
      <c r="X24" s="615"/>
      <c r="Y24" s="615"/>
    </row>
    <row r="25" spans="1:25" ht="16.5" customHeight="1">
      <c r="A25" s="18" t="s">
        <v>39</v>
      </c>
      <c r="B25" s="76">
        <v>0.33</v>
      </c>
      <c r="C25" s="22">
        <v>0.1</v>
      </c>
      <c r="D25" s="78"/>
      <c r="E25" s="19">
        <f>+C25+B25</f>
        <v>0.43000000000000005</v>
      </c>
      <c r="F25" s="132">
        <v>4.3</v>
      </c>
      <c r="G25" s="133">
        <v>3.0149999999999997</v>
      </c>
      <c r="H25" s="20">
        <f>+G25+F25</f>
        <v>7.3149999999999995</v>
      </c>
      <c r="I25" s="119">
        <f>+B25+F25</f>
        <v>4.63</v>
      </c>
      <c r="J25" s="22">
        <f>+C25+G25</f>
        <v>3.1149999999999998</v>
      </c>
      <c r="K25" s="23"/>
      <c r="L25" s="24">
        <f>+J25+I25</f>
        <v>7.744999999999999</v>
      </c>
      <c r="M25" s="131"/>
      <c r="N25" s="287"/>
      <c r="O25" s="606"/>
      <c r="P25" s="606"/>
      <c r="Q25" s="609">
        <f>L57</f>
        <v>8045.505</v>
      </c>
      <c r="R25" s="609">
        <f>I57</f>
        <v>3328.6140000000005</v>
      </c>
      <c r="S25" s="609">
        <f>J57</f>
        <v>4716.191</v>
      </c>
      <c r="T25" s="611">
        <f>SUM(R25:S25)</f>
        <v>8044.805</v>
      </c>
      <c r="U25" s="287"/>
      <c r="V25" s="608"/>
      <c r="W25" s="615"/>
      <c r="X25" s="615"/>
      <c r="Y25" s="615"/>
    </row>
    <row r="26" spans="1:25" ht="16.5" customHeight="1">
      <c r="A26" s="25"/>
      <c r="B26" s="123">
        <f>+B25/E25</f>
        <v>0.7674418604651162</v>
      </c>
      <c r="C26" s="124">
        <f>+C25/E25</f>
        <v>0.23255813953488372</v>
      </c>
      <c r="D26" s="81"/>
      <c r="E26" s="125">
        <f>+E25/L25</f>
        <v>0.055519690122659796</v>
      </c>
      <c r="F26" s="123">
        <f>+F25/H25</f>
        <v>0.5878332194121668</v>
      </c>
      <c r="G26" s="124">
        <f>+G25/H25</f>
        <v>0.4121667805878332</v>
      </c>
      <c r="H26" s="126">
        <f>+H25/L25</f>
        <v>0.9444803098773402</v>
      </c>
      <c r="I26" s="127">
        <f>+I25/L25</f>
        <v>0.5978050355067787</v>
      </c>
      <c r="J26" s="128">
        <f>+J25/L25</f>
        <v>0.40219496449322145</v>
      </c>
      <c r="K26" s="129"/>
      <c r="L26" s="130">
        <f>+L25/L$57</f>
        <v>0.0009626493302782111</v>
      </c>
      <c r="M26" s="131"/>
      <c r="N26" s="287"/>
      <c r="O26" s="606"/>
      <c r="P26" s="606"/>
      <c r="Q26" s="611"/>
      <c r="R26" s="606"/>
      <c r="S26" s="606"/>
      <c r="T26" s="611">
        <f>+T25+0.7</f>
        <v>8045.505</v>
      </c>
      <c r="U26" s="287"/>
      <c r="V26" s="608"/>
      <c r="W26" s="615"/>
      <c r="X26" s="615"/>
      <c r="Y26" s="615"/>
    </row>
    <row r="27" spans="1:25" ht="16.5" customHeight="1">
      <c r="A27" s="18" t="s">
        <v>22</v>
      </c>
      <c r="B27" s="76"/>
      <c r="C27" s="22">
        <v>159.196</v>
      </c>
      <c r="D27" s="76">
        <v>0.45</v>
      </c>
      <c r="E27" s="19">
        <f>+C27+B27+D27</f>
        <v>159.646</v>
      </c>
      <c r="F27" s="132"/>
      <c r="G27" s="133">
        <v>52.45099999999999</v>
      </c>
      <c r="H27" s="20">
        <f>+G27+F27</f>
        <v>52.45099999999999</v>
      </c>
      <c r="I27" s="119"/>
      <c r="J27" s="22">
        <f>+C27+G27</f>
        <v>211.647</v>
      </c>
      <c r="K27" s="23">
        <f>+D27</f>
        <v>0.45</v>
      </c>
      <c r="L27" s="24">
        <f>+J27+I27+K27</f>
        <v>212.09699999999998</v>
      </c>
      <c r="M27" s="131"/>
      <c r="N27" s="287"/>
      <c r="O27" s="287"/>
      <c r="P27" s="287"/>
      <c r="Q27" s="287"/>
      <c r="R27" s="287"/>
      <c r="S27" s="287"/>
      <c r="T27" s="287"/>
      <c r="U27" s="287"/>
      <c r="V27" s="608"/>
      <c r="W27" s="615"/>
      <c r="X27" s="615"/>
      <c r="Y27" s="615"/>
    </row>
    <row r="28" spans="1:25" ht="16.5" customHeight="1">
      <c r="A28" s="25"/>
      <c r="B28" s="123"/>
      <c r="C28" s="124">
        <f>+C27/E27</f>
        <v>0.9971812635455947</v>
      </c>
      <c r="D28" s="128">
        <f>+D27/E27</f>
        <v>0.0028187364544053723</v>
      </c>
      <c r="E28" s="125">
        <f>+E27/L27</f>
        <v>0.7527027727879225</v>
      </c>
      <c r="F28" s="123"/>
      <c r="G28" s="124">
        <f>+G27/H27</f>
        <v>1</v>
      </c>
      <c r="H28" s="126">
        <f>+H27/L27</f>
        <v>0.24729722721207748</v>
      </c>
      <c r="I28" s="127"/>
      <c r="J28" s="128">
        <f>+J27/L27</f>
        <v>0.9978783292550107</v>
      </c>
      <c r="K28" s="135">
        <f>+K27/L27</f>
        <v>0.002121670744989321</v>
      </c>
      <c r="L28" s="130">
        <f>+L27/L$57</f>
        <v>0.026362173660944836</v>
      </c>
      <c r="M28" s="131"/>
      <c r="V28" s="608"/>
      <c r="W28" s="615"/>
      <c r="X28" s="615"/>
      <c r="Y28" s="615"/>
    </row>
    <row r="29" spans="1:25" ht="16.5" customHeight="1">
      <c r="A29" s="18" t="s">
        <v>40</v>
      </c>
      <c r="B29" s="76">
        <v>385.59000000000003</v>
      </c>
      <c r="C29" s="22">
        <v>2.1</v>
      </c>
      <c r="D29" s="78"/>
      <c r="E29" s="19">
        <f>+C29+B29</f>
        <v>387.69000000000005</v>
      </c>
      <c r="F29" s="132">
        <v>22</v>
      </c>
      <c r="G29" s="133">
        <v>15.013</v>
      </c>
      <c r="H29" s="20">
        <f>+G29+F29</f>
        <v>37.013</v>
      </c>
      <c r="I29" s="119">
        <f>+B29+F29</f>
        <v>407.59000000000003</v>
      </c>
      <c r="J29" s="22">
        <f>+C29+G29</f>
        <v>17.113</v>
      </c>
      <c r="K29" s="23"/>
      <c r="L29" s="24">
        <f>+J29+I29</f>
        <v>424.70300000000003</v>
      </c>
      <c r="M29" s="131"/>
      <c r="V29" s="608"/>
      <c r="W29" s="615"/>
      <c r="X29" s="615"/>
      <c r="Y29" s="615"/>
    </row>
    <row r="30" spans="1:25" ht="16.5" customHeight="1">
      <c r="A30" s="25"/>
      <c r="B30" s="123">
        <f>+B29/E29</f>
        <v>0.9945833010910778</v>
      </c>
      <c r="C30" s="124">
        <f>+C29/E29</f>
        <v>0.005416698908922077</v>
      </c>
      <c r="D30" s="81"/>
      <c r="E30" s="125">
        <f>+E29/L29</f>
        <v>0.9128496855449574</v>
      </c>
      <c r="F30" s="123">
        <f>+F29/H29</f>
        <v>0.594385756355875</v>
      </c>
      <c r="G30" s="124">
        <f>+G29/H29</f>
        <v>0.40561424364412507</v>
      </c>
      <c r="H30" s="126">
        <f>+H29/L29</f>
        <v>0.08715031445504269</v>
      </c>
      <c r="I30" s="127">
        <f>+I29/L29</f>
        <v>0.959705959223269</v>
      </c>
      <c r="J30" s="128">
        <f>+J29/L29</f>
        <v>0.04029404077673103</v>
      </c>
      <c r="K30" s="135"/>
      <c r="L30" s="130">
        <f>+L29/L$57</f>
        <v>0.052787612461865356</v>
      </c>
      <c r="M30" s="131"/>
      <c r="V30" s="608"/>
      <c r="W30" s="615"/>
      <c r="X30" s="615"/>
      <c r="Y30" s="615"/>
    </row>
    <row r="31" spans="1:29" ht="16.5" customHeight="1">
      <c r="A31" s="18" t="s">
        <v>71</v>
      </c>
      <c r="B31" s="76">
        <v>9.476</v>
      </c>
      <c r="C31" s="22">
        <v>81.67599999999999</v>
      </c>
      <c r="D31" s="76">
        <v>0.25</v>
      </c>
      <c r="E31" s="19">
        <f>+C31+B31+D31</f>
        <v>91.40199999999999</v>
      </c>
      <c r="F31" s="132">
        <v>2.25</v>
      </c>
      <c r="G31" s="133">
        <v>119.66900000000001</v>
      </c>
      <c r="H31" s="20">
        <f>+G31+F31</f>
        <v>121.91900000000001</v>
      </c>
      <c r="I31" s="119">
        <f>+B31+F31</f>
        <v>11.726</v>
      </c>
      <c r="J31" s="22">
        <f>+C31+G31</f>
        <v>201.345</v>
      </c>
      <c r="K31" s="23">
        <f>+D31</f>
        <v>0.25</v>
      </c>
      <c r="L31" s="24">
        <f>+J31+I31+K31</f>
        <v>213.321</v>
      </c>
      <c r="M31" s="131"/>
      <c r="Q31" s="617"/>
      <c r="V31" s="608"/>
      <c r="W31" s="615"/>
      <c r="X31" s="615"/>
      <c r="Y31" s="615"/>
      <c r="AC31" s="3"/>
    </row>
    <row r="32" spans="1:29" ht="16.5" customHeight="1">
      <c r="A32" s="25"/>
      <c r="B32" s="123">
        <f>+B31/E31</f>
        <v>0.10367388022143938</v>
      </c>
      <c r="C32" s="124">
        <f>+C31/E31</f>
        <v>0.8935909498698059</v>
      </c>
      <c r="D32" s="128">
        <f>+D31/E31</f>
        <v>0.002735169908754732</v>
      </c>
      <c r="E32" s="125">
        <f>+E31/L31</f>
        <v>0.4284716460170353</v>
      </c>
      <c r="F32" s="123">
        <f>+F31/H31</f>
        <v>0.018454875778180592</v>
      </c>
      <c r="G32" s="124">
        <f>+G31/H31</f>
        <v>0.9815451242218194</v>
      </c>
      <c r="H32" s="126">
        <f>+H31/L31</f>
        <v>0.5715283539829646</v>
      </c>
      <c r="I32" s="127">
        <f>+I31/L31</f>
        <v>0.05496880288391673</v>
      </c>
      <c r="J32" s="128">
        <f>+J31/L31</f>
        <v>0.9438592543631429</v>
      </c>
      <c r="K32" s="135">
        <f>+K31/L31</f>
        <v>0.0011719427529404043</v>
      </c>
      <c r="L32" s="130">
        <f>+L31/L$57</f>
        <v>0.02651430830010049</v>
      </c>
      <c r="M32" s="131"/>
      <c r="Q32" s="612"/>
      <c r="V32" s="608"/>
      <c r="W32" s="615"/>
      <c r="X32" s="615"/>
      <c r="Y32" s="615"/>
      <c r="AC32" s="3"/>
    </row>
    <row r="33" spans="1:29" ht="16.5" customHeight="1">
      <c r="A33" s="18" t="s">
        <v>24</v>
      </c>
      <c r="B33" s="76"/>
      <c r="C33" s="22">
        <v>18.565</v>
      </c>
      <c r="D33" s="78"/>
      <c r="E33" s="19">
        <f>+C33</f>
        <v>18.565</v>
      </c>
      <c r="F33" s="132"/>
      <c r="G33" s="133">
        <v>45.806</v>
      </c>
      <c r="H33" s="20">
        <f>+G33+F33</f>
        <v>45.806</v>
      </c>
      <c r="I33" s="119"/>
      <c r="J33" s="22">
        <f>+C33+G33</f>
        <v>64.371</v>
      </c>
      <c r="K33" s="23"/>
      <c r="L33" s="24">
        <f>+J33+I33</f>
        <v>64.371</v>
      </c>
      <c r="M33" s="131"/>
      <c r="T33" s="612"/>
      <c r="V33" s="608"/>
      <c r="W33" s="615"/>
      <c r="X33" s="615"/>
      <c r="Y33" s="615"/>
      <c r="AC33" s="3"/>
    </row>
    <row r="34" spans="1:29" ht="16.5" customHeight="1">
      <c r="A34" s="25"/>
      <c r="B34" s="123"/>
      <c r="C34" s="124">
        <f>+C33/E33</f>
        <v>1</v>
      </c>
      <c r="D34" s="81"/>
      <c r="E34" s="125">
        <f>+E33/L33</f>
        <v>0.2884062699041494</v>
      </c>
      <c r="F34" s="123"/>
      <c r="G34" s="124">
        <f>+G33/H33</f>
        <v>1</v>
      </c>
      <c r="H34" s="126">
        <f>+H33/L33</f>
        <v>0.7115937300958506</v>
      </c>
      <c r="I34" s="127"/>
      <c r="J34" s="128">
        <f>+J33/L33</f>
        <v>1</v>
      </c>
      <c r="K34" s="129"/>
      <c r="L34" s="130">
        <f>+L33/L$57</f>
        <v>0.008000865079320688</v>
      </c>
      <c r="M34" s="131"/>
      <c r="P34" s="612"/>
      <c r="Q34" s="612"/>
      <c r="V34" s="608"/>
      <c r="W34" s="615"/>
      <c r="X34" s="615"/>
      <c r="Y34" s="615"/>
      <c r="AC34" s="3"/>
    </row>
    <row r="35" spans="1:29" ht="16.5" customHeight="1">
      <c r="A35" s="18" t="s">
        <v>9</v>
      </c>
      <c r="B35" s="76">
        <v>860.4769999999999</v>
      </c>
      <c r="C35" s="22">
        <v>1804.191</v>
      </c>
      <c r="D35" s="78"/>
      <c r="E35" s="19">
        <f>+C35+B35</f>
        <v>2664.6679999999997</v>
      </c>
      <c r="F35" s="132">
        <v>20.241</v>
      </c>
      <c r="G35" s="133">
        <v>249.249</v>
      </c>
      <c r="H35" s="20">
        <f>+G35+F35</f>
        <v>269.49</v>
      </c>
      <c r="I35" s="119">
        <f>+B35+F35</f>
        <v>880.7179999999998</v>
      </c>
      <c r="J35" s="22">
        <f>+C35+G35</f>
        <v>2053.44</v>
      </c>
      <c r="K35" s="23"/>
      <c r="L35" s="24">
        <f>+J35+I35</f>
        <v>2934.158</v>
      </c>
      <c r="M35" s="131"/>
      <c r="V35" s="608"/>
      <c r="W35" s="615"/>
      <c r="X35" s="615"/>
      <c r="Y35" s="615"/>
      <c r="AC35" s="3"/>
    </row>
    <row r="36" spans="1:29" ht="16.5" customHeight="1">
      <c r="A36" s="25"/>
      <c r="B36" s="123">
        <f>+B35/E35</f>
        <v>0.32292090421771114</v>
      </c>
      <c r="C36" s="124">
        <f>+C35/E35</f>
        <v>0.677079095782289</v>
      </c>
      <c r="D36" s="81"/>
      <c r="E36" s="125">
        <f>+E35/L35</f>
        <v>0.9081542302766245</v>
      </c>
      <c r="F36" s="123">
        <f>+F35/H35</f>
        <v>0.07510853835021707</v>
      </c>
      <c r="G36" s="124">
        <f>+G35/H35</f>
        <v>0.9248914616497829</v>
      </c>
      <c r="H36" s="126">
        <f>+H35/L35</f>
        <v>0.0918457697233755</v>
      </c>
      <c r="I36" s="127">
        <f>+I35/L35</f>
        <v>0.3001603867276404</v>
      </c>
      <c r="J36" s="128">
        <f>+J35/L35</f>
        <v>0.6998396132723597</v>
      </c>
      <c r="K36" s="129"/>
      <c r="L36" s="130">
        <f>+L35/L$57</f>
        <v>0.3646953174474442</v>
      </c>
      <c r="M36" s="131"/>
      <c r="V36" s="608"/>
      <c r="W36" s="615"/>
      <c r="X36" s="615"/>
      <c r="Y36" s="615"/>
      <c r="AC36" s="3"/>
    </row>
    <row r="37" spans="1:25" ht="16.5" customHeight="1">
      <c r="A37" s="18" t="s">
        <v>25</v>
      </c>
      <c r="B37" s="76"/>
      <c r="C37" s="22">
        <v>63.379000000000005</v>
      </c>
      <c r="D37" s="78"/>
      <c r="E37" s="19">
        <f>+C37+B37</f>
        <v>63.379000000000005</v>
      </c>
      <c r="F37" s="132"/>
      <c r="G37" s="133">
        <v>211.54299999999998</v>
      </c>
      <c r="H37" s="20">
        <f>+G37+F37</f>
        <v>211.54299999999998</v>
      </c>
      <c r="I37" s="119"/>
      <c r="J37" s="22">
        <f>+C37+G37</f>
        <v>274.92199999999997</v>
      </c>
      <c r="K37" s="23"/>
      <c r="L37" s="24">
        <f>+J37+I37</f>
        <v>274.92199999999997</v>
      </c>
      <c r="M37" s="131"/>
      <c r="V37" s="608"/>
      <c r="W37" s="615"/>
      <c r="X37" s="615"/>
      <c r="Y37" s="615"/>
    </row>
    <row r="38" spans="1:25" ht="16.5" customHeight="1">
      <c r="A38" s="25"/>
      <c r="B38" s="123"/>
      <c r="C38" s="124">
        <f>+C37/E37</f>
        <v>1</v>
      </c>
      <c r="D38" s="81"/>
      <c r="E38" s="125">
        <f>+E37/L37</f>
        <v>0.23053447887037054</v>
      </c>
      <c r="F38" s="123"/>
      <c r="G38" s="124">
        <f>+G37/H37</f>
        <v>1</v>
      </c>
      <c r="H38" s="126">
        <f>+H37/L37</f>
        <v>0.7694655211296295</v>
      </c>
      <c r="I38" s="127"/>
      <c r="J38" s="128">
        <f>+J37/L37</f>
        <v>1</v>
      </c>
      <c r="K38" s="129"/>
      <c r="L38" s="130">
        <f>+L37/L$57</f>
        <v>0.03417088175322742</v>
      </c>
      <c r="M38" s="131"/>
      <c r="O38" s="612"/>
      <c r="V38" s="608"/>
      <c r="W38" s="615"/>
      <c r="X38" s="615"/>
      <c r="Y38" s="615"/>
    </row>
    <row r="39" spans="1:25" ht="16.5" customHeight="1">
      <c r="A39" s="18" t="s">
        <v>26</v>
      </c>
      <c r="B39" s="76"/>
      <c r="C39" s="22">
        <v>9.434999999999999</v>
      </c>
      <c r="D39" s="78"/>
      <c r="E39" s="19">
        <f>+C39+B39</f>
        <v>9.434999999999999</v>
      </c>
      <c r="F39" s="22"/>
      <c r="G39" s="22"/>
      <c r="H39" s="20"/>
      <c r="I39" s="119"/>
      <c r="J39" s="22">
        <f>+C39+G39</f>
        <v>9.434999999999999</v>
      </c>
      <c r="K39" s="23"/>
      <c r="L39" s="24">
        <f>+J39+I39</f>
        <v>9.434999999999999</v>
      </c>
      <c r="M39" s="131"/>
      <c r="V39" s="608"/>
      <c r="W39" s="615"/>
      <c r="X39" s="615"/>
      <c r="Y39" s="615"/>
    </row>
    <row r="40" spans="1:25" ht="16.5" customHeight="1">
      <c r="A40" s="25"/>
      <c r="B40" s="123"/>
      <c r="C40" s="124">
        <f>+C39/E39</f>
        <v>1</v>
      </c>
      <c r="D40" s="81"/>
      <c r="E40" s="125">
        <f>+E39/L39</f>
        <v>1</v>
      </c>
      <c r="F40" s="123"/>
      <c r="G40" s="124"/>
      <c r="H40" s="126"/>
      <c r="I40" s="127"/>
      <c r="J40" s="128">
        <f>+J39/L39</f>
        <v>1</v>
      </c>
      <c r="K40" s="129"/>
      <c r="L40" s="130">
        <f>+L39/L$57</f>
        <v>0.0011727045101581565</v>
      </c>
      <c r="M40" s="131"/>
      <c r="V40" s="608"/>
      <c r="W40" s="615"/>
      <c r="X40" s="615"/>
      <c r="Y40" s="615"/>
    </row>
    <row r="41" spans="1:25" ht="16.5" customHeight="1">
      <c r="A41" s="18" t="s">
        <v>13</v>
      </c>
      <c r="B41" s="76">
        <v>0.47</v>
      </c>
      <c r="C41" s="22">
        <v>371.28100000000006</v>
      </c>
      <c r="D41" s="78"/>
      <c r="E41" s="19">
        <f>+C41+B41</f>
        <v>371.7510000000001</v>
      </c>
      <c r="F41" s="132">
        <v>6.504</v>
      </c>
      <c r="G41" s="133">
        <v>17.916999999999998</v>
      </c>
      <c r="H41" s="20">
        <f>+G41+F41</f>
        <v>24.421</v>
      </c>
      <c r="I41" s="119">
        <f>+B41+F41</f>
        <v>6.973999999999999</v>
      </c>
      <c r="J41" s="22">
        <f>+C41+G41</f>
        <v>389.19800000000004</v>
      </c>
      <c r="K41" s="23"/>
      <c r="L41" s="24">
        <f>+J41+I41</f>
        <v>396.172</v>
      </c>
      <c r="M41" s="131"/>
      <c r="V41" s="608"/>
      <c r="W41" s="615"/>
      <c r="X41" s="615"/>
      <c r="Y41" s="615"/>
    </row>
    <row r="42" spans="1:25" ht="16.5" customHeight="1">
      <c r="A42" s="25"/>
      <c r="B42" s="134">
        <f>+B41/E41</f>
        <v>0.0012642871169142782</v>
      </c>
      <c r="C42" s="124">
        <f>+C41/E41</f>
        <v>0.9987357128830856</v>
      </c>
      <c r="D42" s="81"/>
      <c r="E42" s="125">
        <f>+E41/L41</f>
        <v>0.9383575820603174</v>
      </c>
      <c r="F42" s="123">
        <f>+F41/H41</f>
        <v>0.2663281601900004</v>
      </c>
      <c r="G42" s="124">
        <f>+G41/H41</f>
        <v>0.7336718398099995</v>
      </c>
      <c r="H42" s="126">
        <f>+H41/L41</f>
        <v>0.06164241793968276</v>
      </c>
      <c r="I42" s="127">
        <f>+I41/L41</f>
        <v>0.017603465161596474</v>
      </c>
      <c r="J42" s="128">
        <f>+J41/L41</f>
        <v>0.9823965348384035</v>
      </c>
      <c r="K42" s="129"/>
      <c r="L42" s="130">
        <f>+L41/L$57</f>
        <v>0.04924140871206966</v>
      </c>
      <c r="M42" s="131"/>
      <c r="V42" s="608"/>
      <c r="W42" s="615"/>
      <c r="X42" s="615"/>
      <c r="Y42" s="615"/>
    </row>
    <row r="43" spans="1:25" ht="16.5" customHeight="1">
      <c r="A43" s="18" t="s">
        <v>27</v>
      </c>
      <c r="B43" s="76">
        <v>137.661</v>
      </c>
      <c r="C43" s="22">
        <v>0.8</v>
      </c>
      <c r="D43" s="78"/>
      <c r="E43" s="19">
        <f>+C43+B43</f>
        <v>138.461</v>
      </c>
      <c r="F43" s="132">
        <v>15.01</v>
      </c>
      <c r="G43" s="133">
        <v>12.45</v>
      </c>
      <c r="H43" s="20">
        <f>+G43+F43</f>
        <v>27.46</v>
      </c>
      <c r="I43" s="119">
        <f>+B43+F43</f>
        <v>152.671</v>
      </c>
      <c r="J43" s="22">
        <f>+C43+G43</f>
        <v>13.25</v>
      </c>
      <c r="K43" s="23"/>
      <c r="L43" s="24">
        <f>+J43+I43</f>
        <v>165.921</v>
      </c>
      <c r="M43" s="131"/>
      <c r="V43" s="608"/>
      <c r="W43" s="615"/>
      <c r="X43" s="615"/>
      <c r="Y43" s="615"/>
    </row>
    <row r="44" spans="1:25" ht="16.5" customHeight="1">
      <c r="A44" s="25"/>
      <c r="B44" s="123">
        <f>+B43/E43</f>
        <v>0.994222199752999</v>
      </c>
      <c r="C44" s="124">
        <f>+C43/E43</f>
        <v>0.00577780024700096</v>
      </c>
      <c r="D44" s="81"/>
      <c r="E44" s="125">
        <f>+E43/L43</f>
        <v>0.8344995509911345</v>
      </c>
      <c r="F44" s="123">
        <f>+F43/H43</f>
        <v>0.5466132556445739</v>
      </c>
      <c r="G44" s="124">
        <f>+G43/H43</f>
        <v>0.45338674435542603</v>
      </c>
      <c r="H44" s="126">
        <f>+H43/L43</f>
        <v>0.16550044900886568</v>
      </c>
      <c r="I44" s="127">
        <f>+I43/L43</f>
        <v>0.9201427185226704</v>
      </c>
      <c r="J44" s="128">
        <f>+J43/L43</f>
        <v>0.07985728147732958</v>
      </c>
      <c r="K44" s="129"/>
      <c r="L44" s="130">
        <f>+L43/L$57</f>
        <v>0.02062281982299433</v>
      </c>
      <c r="M44" s="131"/>
      <c r="V44" s="608"/>
      <c r="W44" s="615"/>
      <c r="X44" s="615"/>
      <c r="Y44" s="615"/>
    </row>
    <row r="45" spans="1:25" ht="16.5" customHeight="1">
      <c r="A45" s="18" t="s">
        <v>28</v>
      </c>
      <c r="B45" s="76">
        <v>41.68300000000001</v>
      </c>
      <c r="C45" s="22">
        <v>200.17500000000004</v>
      </c>
      <c r="D45" s="78"/>
      <c r="E45" s="19">
        <f>+C45+B45</f>
        <v>241.85800000000006</v>
      </c>
      <c r="F45" s="132"/>
      <c r="G45" s="133">
        <f>74.714+1.69</f>
        <v>76.404</v>
      </c>
      <c r="H45" s="20">
        <f>+G45+F45</f>
        <v>76.404</v>
      </c>
      <c r="I45" s="119">
        <f>+B45+F45</f>
        <v>41.68300000000001</v>
      </c>
      <c r="J45" s="22">
        <f>+C45+G45</f>
        <v>276.57900000000006</v>
      </c>
      <c r="K45" s="23"/>
      <c r="L45" s="24">
        <f>+J45+I45</f>
        <v>318.26200000000006</v>
      </c>
      <c r="M45" s="131"/>
      <c r="V45" s="608"/>
      <c r="W45" s="615"/>
      <c r="X45" s="615"/>
      <c r="Y45" s="615"/>
    </row>
    <row r="46" spans="1:25" ht="16.5" customHeight="1">
      <c r="A46" s="25"/>
      <c r="B46" s="123">
        <f>+B45/E45</f>
        <v>0.17234492966947546</v>
      </c>
      <c r="C46" s="124">
        <f>+C45/E45</f>
        <v>0.8276550703305244</v>
      </c>
      <c r="D46" s="81"/>
      <c r="E46" s="125">
        <f>+E45/L45</f>
        <v>0.7599336395799687</v>
      </c>
      <c r="F46" s="123"/>
      <c r="G46" s="124">
        <f>+G45/H45</f>
        <v>1</v>
      </c>
      <c r="H46" s="126">
        <f>+H45/L45</f>
        <v>0.24006636042003124</v>
      </c>
      <c r="I46" s="127">
        <f>+I45/L45</f>
        <v>0.13097070966687824</v>
      </c>
      <c r="J46" s="128">
        <f>+J45/L45</f>
        <v>0.8690292903331218</v>
      </c>
      <c r="K46" s="129"/>
      <c r="L46" s="130">
        <f>+L45/L$57</f>
        <v>0.03955774062659834</v>
      </c>
      <c r="M46" s="131"/>
      <c r="V46" s="608"/>
      <c r="W46" s="615"/>
      <c r="X46" s="615"/>
      <c r="Y46" s="615"/>
    </row>
    <row r="47" spans="1:25" ht="16.5" customHeight="1">
      <c r="A47" s="18" t="s">
        <v>29</v>
      </c>
      <c r="B47" s="76">
        <v>114.8</v>
      </c>
      <c r="C47" s="22">
        <v>10.093</v>
      </c>
      <c r="D47" s="78"/>
      <c r="E47" s="19">
        <f>+C47+B47</f>
        <v>124.893</v>
      </c>
      <c r="F47" s="22"/>
      <c r="G47" s="133">
        <v>12.767</v>
      </c>
      <c r="H47" s="20">
        <f>+G47+F47</f>
        <v>12.767</v>
      </c>
      <c r="I47" s="119">
        <f>+B47+F47</f>
        <v>114.8</v>
      </c>
      <c r="J47" s="22">
        <f>+C47+G47</f>
        <v>22.86</v>
      </c>
      <c r="K47" s="23"/>
      <c r="L47" s="24">
        <f>+J47+I47</f>
        <v>137.66</v>
      </c>
      <c r="M47" s="131"/>
      <c r="N47" s="606"/>
      <c r="O47" s="606" t="s">
        <v>30</v>
      </c>
      <c r="P47" s="606"/>
      <c r="V47" s="608"/>
      <c r="W47" s="615"/>
      <c r="X47" s="615"/>
      <c r="Y47" s="615"/>
    </row>
    <row r="48" spans="1:25" ht="16.5" customHeight="1">
      <c r="A48" s="25"/>
      <c r="B48" s="123">
        <f>+B47/E47</f>
        <v>0.9191868239212766</v>
      </c>
      <c r="C48" s="124">
        <f>+C47/E47</f>
        <v>0.08081317607872339</v>
      </c>
      <c r="D48" s="81"/>
      <c r="E48" s="125">
        <f>+E47/L47</f>
        <v>0.9072570100246986</v>
      </c>
      <c r="F48" s="123"/>
      <c r="G48" s="124">
        <f>+G47/H47</f>
        <v>1</v>
      </c>
      <c r="H48" s="126">
        <f>+H47/L47</f>
        <v>0.09274298997530146</v>
      </c>
      <c r="I48" s="127">
        <f>+I47/L47</f>
        <v>0.8339386895249165</v>
      </c>
      <c r="J48" s="128">
        <f>+J47/L47</f>
        <v>0.16606131047508355</v>
      </c>
      <c r="K48" s="129"/>
      <c r="L48" s="130">
        <f>+L47/L$57</f>
        <v>0.017110175184777088</v>
      </c>
      <c r="M48" s="131"/>
      <c r="N48" s="606" t="s">
        <v>9</v>
      </c>
      <c r="O48" s="609">
        <v>269.49</v>
      </c>
      <c r="P48" s="606"/>
      <c r="S48" s="617"/>
      <c r="V48" s="608"/>
      <c r="W48" s="615"/>
      <c r="X48" s="615"/>
      <c r="Y48" s="615"/>
    </row>
    <row r="49" spans="1:25" ht="16.5" customHeight="1">
      <c r="A49" s="18" t="s">
        <v>31</v>
      </c>
      <c r="B49" s="76">
        <v>8.83</v>
      </c>
      <c r="C49" s="22">
        <v>19.521000000000004</v>
      </c>
      <c r="D49" s="78"/>
      <c r="E49" s="19">
        <f>+C49+B49</f>
        <v>28.351000000000006</v>
      </c>
      <c r="F49" s="22"/>
      <c r="G49" s="133">
        <v>1.8</v>
      </c>
      <c r="H49" s="20">
        <f>+G49+F49</f>
        <v>1.8</v>
      </c>
      <c r="I49" s="119">
        <f>+B49+F49</f>
        <v>8.83</v>
      </c>
      <c r="J49" s="22">
        <f>+C49+G49</f>
        <v>21.321000000000005</v>
      </c>
      <c r="K49" s="23"/>
      <c r="L49" s="24">
        <f>+J49+I49</f>
        <v>30.151000000000003</v>
      </c>
      <c r="M49" s="131"/>
      <c r="N49" s="606" t="s">
        <v>25</v>
      </c>
      <c r="O49" s="609">
        <v>211.54299999999998</v>
      </c>
      <c r="P49" s="606"/>
      <c r="S49" s="617"/>
      <c r="V49" s="608"/>
      <c r="W49" s="615"/>
      <c r="X49" s="615"/>
      <c r="Y49" s="615"/>
    </row>
    <row r="50" spans="1:25" ht="16.5" customHeight="1">
      <c r="A50" s="25"/>
      <c r="B50" s="123">
        <f>+B49/E49</f>
        <v>0.3114528588056858</v>
      </c>
      <c r="C50" s="124">
        <f>+C49/E49</f>
        <v>0.6885471411943141</v>
      </c>
      <c r="D50" s="81"/>
      <c r="E50" s="125">
        <f>+E49/L49</f>
        <v>0.9403004875460185</v>
      </c>
      <c r="F50" s="123"/>
      <c r="G50" s="124">
        <f>+G49/H49</f>
        <v>1</v>
      </c>
      <c r="H50" s="126">
        <f>+H49/L49</f>
        <v>0.05969951245398162</v>
      </c>
      <c r="I50" s="127">
        <f>+I49/L49</f>
        <v>0.2928592749825876</v>
      </c>
      <c r="J50" s="128">
        <f>+J49/L49</f>
        <v>0.7071407250174124</v>
      </c>
      <c r="K50" s="129"/>
      <c r="L50" s="130">
        <f>+L49/L$57</f>
        <v>0.0037475584192664104</v>
      </c>
      <c r="M50" s="131"/>
      <c r="N50" s="606" t="s">
        <v>23</v>
      </c>
      <c r="O50" s="609">
        <v>121.91900000000001</v>
      </c>
      <c r="P50" s="606"/>
      <c r="S50" s="617"/>
      <c r="V50" s="608"/>
      <c r="W50" s="615"/>
      <c r="X50" s="615"/>
      <c r="Y50" s="615"/>
    </row>
    <row r="51" spans="1:25" ht="16.5" customHeight="1">
      <c r="A51" s="18" t="s">
        <v>32</v>
      </c>
      <c r="B51" s="76">
        <v>34.9</v>
      </c>
      <c r="C51" s="22"/>
      <c r="D51" s="78"/>
      <c r="E51" s="19">
        <f>+C51+B51</f>
        <v>34.9</v>
      </c>
      <c r="F51" s="22"/>
      <c r="G51" s="133">
        <v>1.5550000000000002</v>
      </c>
      <c r="H51" s="20">
        <f>+G51+F51</f>
        <v>1.5550000000000002</v>
      </c>
      <c r="I51" s="119">
        <f>+B51+F51</f>
        <v>34.9</v>
      </c>
      <c r="J51" s="22">
        <f>+C51+G51</f>
        <v>1.5550000000000002</v>
      </c>
      <c r="K51" s="23"/>
      <c r="L51" s="24">
        <f>+J51+I51</f>
        <v>36.455</v>
      </c>
      <c r="M51" s="131"/>
      <c r="N51" s="606" t="s">
        <v>8</v>
      </c>
      <c r="O51" s="609">
        <v>81.523</v>
      </c>
      <c r="P51" s="606"/>
      <c r="S51" s="617"/>
      <c r="V51" s="608"/>
      <c r="W51" s="615"/>
      <c r="X51" s="615"/>
      <c r="Y51" s="615"/>
    </row>
    <row r="52" spans="1:25" ht="16.5" customHeight="1">
      <c r="A52" s="25"/>
      <c r="B52" s="123">
        <f>+B51/E51</f>
        <v>1</v>
      </c>
      <c r="C52" s="124"/>
      <c r="D52" s="81"/>
      <c r="E52" s="125">
        <f>+E51/L51</f>
        <v>0.957344671512824</v>
      </c>
      <c r="F52" s="123"/>
      <c r="G52" s="124">
        <f>+G51/H51</f>
        <v>1</v>
      </c>
      <c r="H52" s="126">
        <f>+H51/L51</f>
        <v>0.04265532848717598</v>
      </c>
      <c r="I52" s="127">
        <f>+I51/L51</f>
        <v>0.957344671512824</v>
      </c>
      <c r="J52" s="128">
        <f>+J51/L51</f>
        <v>0.04265532848717598</v>
      </c>
      <c r="K52" s="129"/>
      <c r="L52" s="130">
        <f>+L51/L$57</f>
        <v>0.00453110152812036</v>
      </c>
      <c r="M52" s="131"/>
      <c r="N52" s="606" t="s">
        <v>14</v>
      </c>
      <c r="O52" s="609">
        <v>76.19500000000002</v>
      </c>
      <c r="P52" s="606"/>
      <c r="S52" s="617"/>
      <c r="V52" s="608"/>
      <c r="W52" s="615"/>
      <c r="X52" s="615"/>
      <c r="Y52" s="615"/>
    </row>
    <row r="53" spans="1:25" ht="16.5" customHeight="1">
      <c r="A53" s="18" t="s">
        <v>33</v>
      </c>
      <c r="B53" s="76"/>
      <c r="C53" s="22">
        <v>16.334</v>
      </c>
      <c r="D53" s="78"/>
      <c r="E53" s="19">
        <f>+C53+B53</f>
        <v>16.334</v>
      </c>
      <c r="F53" s="22"/>
      <c r="G53" s="133">
        <v>7.337999999999999</v>
      </c>
      <c r="H53" s="20">
        <f>+G53+F53</f>
        <v>7.337999999999999</v>
      </c>
      <c r="I53" s="119"/>
      <c r="J53" s="22">
        <f>+C53+G53</f>
        <v>23.671999999999997</v>
      </c>
      <c r="K53" s="23"/>
      <c r="L53" s="24">
        <f>+J53+I53</f>
        <v>23.671999999999997</v>
      </c>
      <c r="M53" s="131"/>
      <c r="N53" s="606" t="s">
        <v>28</v>
      </c>
      <c r="O53" s="609">
        <v>76.404</v>
      </c>
      <c r="P53" s="606"/>
      <c r="S53" s="617"/>
      <c r="V53" s="608"/>
      <c r="W53" s="615"/>
      <c r="X53" s="615"/>
      <c r="Y53" s="615"/>
    </row>
    <row r="54" spans="1:25" ht="16.5" customHeight="1">
      <c r="A54" s="25"/>
      <c r="B54" s="123"/>
      <c r="C54" s="124">
        <f>+C53/E53</f>
        <v>1</v>
      </c>
      <c r="D54" s="81"/>
      <c r="E54" s="125">
        <f>+E53/L53</f>
        <v>0.6900135180804327</v>
      </c>
      <c r="F54" s="123"/>
      <c r="G54" s="124">
        <f>+G53/H53</f>
        <v>1</v>
      </c>
      <c r="H54" s="126">
        <f>+H53/L53</f>
        <v>0.3099864819195674</v>
      </c>
      <c r="I54" s="127"/>
      <c r="J54" s="128">
        <f>+J53/L53</f>
        <v>1</v>
      </c>
      <c r="K54" s="129"/>
      <c r="L54" s="130">
        <f>+L53/L$57</f>
        <v>0.0029422640343893885</v>
      </c>
      <c r="M54" s="131"/>
      <c r="N54" s="606" t="s">
        <v>16</v>
      </c>
      <c r="O54" s="609">
        <f>O55-SUM(O48:O53)</f>
        <v>340.6099999999999</v>
      </c>
      <c r="P54" s="606"/>
      <c r="V54" s="608"/>
      <c r="W54" s="615"/>
      <c r="X54" s="615"/>
      <c r="Y54" s="615"/>
    </row>
    <row r="55" spans="1:25" ht="16.5" customHeight="1">
      <c r="A55" s="18" t="s">
        <v>34</v>
      </c>
      <c r="B55" s="76">
        <v>0.87</v>
      </c>
      <c r="C55" s="22">
        <v>206.082</v>
      </c>
      <c r="D55" s="78"/>
      <c r="E55" s="19">
        <f>+C55+B55</f>
        <v>206.952</v>
      </c>
      <c r="F55" s="22"/>
      <c r="G55" s="22">
        <v>7.543</v>
      </c>
      <c r="H55" s="20">
        <f>+G55+F55</f>
        <v>7.543</v>
      </c>
      <c r="I55" s="119">
        <f>+B55+F55</f>
        <v>0.87</v>
      </c>
      <c r="J55" s="22">
        <f>+C55+G55</f>
        <v>213.625</v>
      </c>
      <c r="K55" s="23"/>
      <c r="L55" s="24">
        <f>+J55+I55</f>
        <v>214.495</v>
      </c>
      <c r="M55" s="131"/>
      <c r="O55" s="609">
        <f>H57</f>
        <v>1177.684</v>
      </c>
      <c r="R55" s="618"/>
      <c r="V55" s="608"/>
      <c r="W55" s="615"/>
      <c r="X55" s="615"/>
      <c r="Y55" s="615"/>
    </row>
    <row r="56" spans="1:25" ht="12.75" customHeight="1" thickBot="1">
      <c r="A56" s="18"/>
      <c r="B56" s="137">
        <f>+B55/E55</f>
        <v>0.004203873361939</v>
      </c>
      <c r="C56" s="138">
        <f>+C55/E55</f>
        <v>0.9957961266380609</v>
      </c>
      <c r="D56" s="86"/>
      <c r="E56" s="139">
        <f>+E55/L55</f>
        <v>0.964833679106739</v>
      </c>
      <c r="F56" s="140"/>
      <c r="G56" s="138">
        <f>+G55/H55</f>
        <v>1</v>
      </c>
      <c r="H56" s="141">
        <f>+H55/L55</f>
        <v>0.03516632089326092</v>
      </c>
      <c r="I56" s="142">
        <f>+I55/L55</f>
        <v>0.004056038602298422</v>
      </c>
      <c r="J56" s="143">
        <f>+J55/L55</f>
        <v>0.9959439613977016</v>
      </c>
      <c r="K56" s="144"/>
      <c r="L56" s="145">
        <f>+L55/L$57</f>
        <v>0.026660228288963837</v>
      </c>
      <c r="V56" s="608"/>
      <c r="W56" s="615"/>
      <c r="X56" s="615"/>
      <c r="Y56" s="615"/>
    </row>
    <row r="57" spans="1:28" ht="18.75" thickTop="1">
      <c r="A57" s="41" t="s">
        <v>35</v>
      </c>
      <c r="B57" s="42">
        <f>SUM(B7,B9,B11,B13,B15,B17,B19,B21,B23,B25,B27,B29,B31,B33,B35,B37,B39,B41,B43,B45,B47,B49,B51,B53,B55)</f>
        <v>3246.625</v>
      </c>
      <c r="C57" s="43">
        <f aca="true" t="shared" si="0" ref="C57:K57">SUM(C7,C9,C11,C13,C15,C17,C19,C21,C23,C25,C27,C29,C31,C33,C35,C37,C39,C41,C43,C45,C47,C49,C51,C53,C55)</f>
        <v>3620.496</v>
      </c>
      <c r="D57" s="43">
        <f t="shared" si="0"/>
        <v>0.7</v>
      </c>
      <c r="E57" s="44">
        <f>SUM(B57:D57)</f>
        <v>6867.821</v>
      </c>
      <c r="F57" s="42">
        <f t="shared" si="0"/>
        <v>81.989</v>
      </c>
      <c r="G57" s="43">
        <f t="shared" si="0"/>
        <v>1095.695</v>
      </c>
      <c r="H57" s="45">
        <f t="shared" si="0"/>
        <v>1177.684</v>
      </c>
      <c r="I57" s="146">
        <f t="shared" si="0"/>
        <v>3328.6140000000005</v>
      </c>
      <c r="J57" s="43">
        <f t="shared" si="0"/>
        <v>4716.191</v>
      </c>
      <c r="K57" s="47">
        <f t="shared" si="0"/>
        <v>0.7</v>
      </c>
      <c r="L57" s="92">
        <f>SUM(I57:K57)</f>
        <v>8045.505</v>
      </c>
      <c r="M57" s="147"/>
      <c r="V57" s="608"/>
      <c r="W57" s="615"/>
      <c r="X57" s="615"/>
      <c r="Y57" s="615"/>
      <c r="Z57" s="3"/>
      <c r="AA57" s="3"/>
      <c r="AB57" s="3"/>
    </row>
    <row r="58" spans="1:28" ht="12.75">
      <c r="A58" s="18"/>
      <c r="B58" s="148">
        <f>B57/E57</f>
        <v>0.4727299968942114</v>
      </c>
      <c r="C58" s="149">
        <f>C57/E57</f>
        <v>0.527168078492436</v>
      </c>
      <c r="D58" s="149">
        <f>+D57/E57</f>
        <v>0.00010192461335261941</v>
      </c>
      <c r="E58" s="150">
        <f>E57/L57</f>
        <v>0.8536221157031162</v>
      </c>
      <c r="F58" s="148">
        <f>F57/H57</f>
        <v>0.06961884512314</v>
      </c>
      <c r="G58" s="149">
        <f>G57/H57</f>
        <v>0.93038115487686</v>
      </c>
      <c r="H58" s="151">
        <f>H57/L57</f>
        <v>0.14637788429688378</v>
      </c>
      <c r="I58" s="152">
        <f>I57/L57</f>
        <v>0.41372343936148204</v>
      </c>
      <c r="J58" s="149">
        <f>J57/L57</f>
        <v>0.5861895555344258</v>
      </c>
      <c r="K58" s="153">
        <f>+K57/L57</f>
        <v>8.700510409228507E-05</v>
      </c>
      <c r="L58" s="53"/>
      <c r="X58" s="287"/>
      <c r="Y58" s="287"/>
      <c r="Z58" s="3"/>
      <c r="AA58" s="3"/>
      <c r="AB58" s="3"/>
    </row>
    <row r="59" spans="1:28" ht="13.5" thickBot="1">
      <c r="A59" s="54"/>
      <c r="B59" s="55"/>
      <c r="C59" s="56"/>
      <c r="D59" s="56"/>
      <c r="E59" s="57"/>
      <c r="F59" s="55"/>
      <c r="G59" s="56"/>
      <c r="H59" s="58"/>
      <c r="I59" s="54"/>
      <c r="J59" s="56"/>
      <c r="K59" s="60"/>
      <c r="L59" s="61"/>
      <c r="X59" s="287"/>
      <c r="Y59" s="287"/>
      <c r="Z59" s="3"/>
      <c r="AA59" s="3"/>
      <c r="AB59" s="3"/>
    </row>
    <row r="60" spans="1:28" ht="12.75">
      <c r="A60" s="3"/>
      <c r="B60" s="107"/>
      <c r="C60" s="107"/>
      <c r="D60" s="3"/>
      <c r="E60" s="3"/>
      <c r="F60" s="107"/>
      <c r="G60" s="3"/>
      <c r="H60" s="3"/>
      <c r="I60" s="3"/>
      <c r="J60" s="107"/>
      <c r="K60" s="3"/>
      <c r="L60" s="3"/>
      <c r="X60" s="287"/>
      <c r="Y60" s="287"/>
      <c r="Z60" s="3"/>
      <c r="AA60" s="3"/>
      <c r="AB60" s="3"/>
    </row>
    <row r="61" spans="1:28" ht="12.75">
      <c r="A61" t="s">
        <v>68</v>
      </c>
      <c r="B61" s="3"/>
      <c r="C61" s="3"/>
      <c r="D61" s="3"/>
      <c r="E61" s="3"/>
      <c r="F61" s="107"/>
      <c r="G61" s="3"/>
      <c r="H61" s="107"/>
      <c r="I61" s="3"/>
      <c r="J61" s="3"/>
      <c r="K61" s="3"/>
      <c r="L61" s="154"/>
      <c r="O61" s="283" t="s">
        <v>9</v>
      </c>
      <c r="P61" s="619">
        <v>269.49</v>
      </c>
      <c r="X61" s="287"/>
      <c r="Y61" s="287"/>
      <c r="Z61" s="3"/>
      <c r="AA61" s="3"/>
      <c r="AB61" s="3"/>
    </row>
    <row r="62" spans="1:28" ht="12.75">
      <c r="A62" s="3" t="s">
        <v>46</v>
      </c>
      <c r="B62" s="3"/>
      <c r="C62" s="3"/>
      <c r="D62" s="3"/>
      <c r="E62" s="3"/>
      <c r="F62" s="107"/>
      <c r="G62" s="107"/>
      <c r="H62" s="107"/>
      <c r="I62" s="3"/>
      <c r="J62" s="3"/>
      <c r="K62" s="3"/>
      <c r="L62" s="107"/>
      <c r="N62" s="612"/>
      <c r="O62" s="283" t="s">
        <v>25</v>
      </c>
      <c r="P62" s="619">
        <v>211.54299999999998</v>
      </c>
      <c r="X62" s="287"/>
      <c r="Y62" s="287"/>
      <c r="Z62" s="3"/>
      <c r="AA62" s="3"/>
      <c r="AB62" s="3"/>
    </row>
    <row r="63" spans="1:28" ht="14.25">
      <c r="A63" s="95" t="s">
        <v>53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283" t="s">
        <v>23</v>
      </c>
      <c r="P63" s="619">
        <v>121.91900000000001</v>
      </c>
      <c r="X63" s="287"/>
      <c r="Y63" s="287"/>
      <c r="Z63" s="3"/>
      <c r="AA63" s="3"/>
      <c r="AB63" s="3"/>
    </row>
    <row r="64" spans="1:28" ht="14.25">
      <c r="A64" s="96" t="s">
        <v>72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283" t="s">
        <v>8</v>
      </c>
      <c r="P64" s="619">
        <v>80.33799999999998</v>
      </c>
      <c r="X64" s="287"/>
      <c r="Y64" s="287"/>
      <c r="Z64" s="3"/>
      <c r="AA64" s="3"/>
      <c r="AB64" s="3"/>
    </row>
    <row r="65" spans="1:28" ht="14.25">
      <c r="A65" s="96" t="s">
        <v>73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283" t="s">
        <v>14</v>
      </c>
      <c r="P65" s="619">
        <v>76.19500000000002</v>
      </c>
      <c r="X65" s="287"/>
      <c r="Y65" s="287"/>
      <c r="Z65" s="3"/>
      <c r="AA65" s="3"/>
      <c r="AB65" s="3"/>
    </row>
    <row r="66" spans="1:28" ht="14.25">
      <c r="A66" s="96" t="s">
        <v>74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283" t="s">
        <v>28</v>
      </c>
      <c r="P66" s="619">
        <v>74.71400000000001</v>
      </c>
      <c r="W66" s="287"/>
      <c r="X66" s="287"/>
      <c r="Y66" s="287"/>
      <c r="Z66" s="3"/>
      <c r="AA66" s="3"/>
      <c r="AB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</sheetData>
  <sheetProtection/>
  <mergeCells count="5">
    <mergeCell ref="B4:E4"/>
    <mergeCell ref="F4:H4"/>
    <mergeCell ref="I4:K4"/>
    <mergeCell ref="O7:Q7"/>
    <mergeCell ref="R7:U7"/>
  </mergeCells>
  <printOptions horizontalCentered="1"/>
  <pageMargins left="0.7874015748031497" right="0.5905511811023623" top="0.7874015748031497" bottom="0.3937007874015748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2"/>
  <sheetViews>
    <sheetView view="pageBreakPreview" zoomScale="90" zoomScaleNormal="75" zoomScaleSheetLayoutView="90" zoomScalePageLayoutView="0" workbookViewId="0" topLeftCell="A1">
      <selection activeCell="A1" sqref="A1:IV2"/>
    </sheetView>
  </sheetViews>
  <sheetFormatPr defaultColWidth="11.421875" defaultRowHeight="12.75"/>
  <cols>
    <col min="1" max="1" width="17.57421875" style="0" customWidth="1"/>
    <col min="2" max="2" width="11.7109375" style="0" customWidth="1"/>
    <col min="3" max="3" width="12.28125" style="0" customWidth="1"/>
    <col min="4" max="4" width="9.140625" style="0" customWidth="1"/>
    <col min="5" max="5" width="11.7109375" style="0" customWidth="1"/>
    <col min="6" max="6" width="10.57421875" style="0" customWidth="1"/>
    <col min="7" max="7" width="10.140625" style="0" customWidth="1"/>
    <col min="8" max="8" width="10.7109375" style="0" customWidth="1"/>
    <col min="9" max="9" width="11.8515625" style="0" customWidth="1"/>
    <col min="10" max="10" width="11.7109375" style="0" customWidth="1"/>
    <col min="11" max="11" width="8.7109375" style="0" customWidth="1"/>
    <col min="12" max="12" width="14.421875" style="0" customWidth="1"/>
    <col min="14" max="14" width="4.00390625" style="0" customWidth="1"/>
    <col min="24" max="24" width="4.7109375" style="0" customWidth="1"/>
    <col min="26" max="26" width="17.421875" style="0" customWidth="1"/>
    <col min="27" max="27" width="12.8515625" style="0" customWidth="1"/>
    <col min="28" max="28" width="15.57421875" style="0" bestFit="1" customWidth="1"/>
    <col min="30" max="30" width="13.421875" style="0" bestFit="1" customWidth="1"/>
    <col min="31" max="31" width="13.57421875" style="0" bestFit="1" customWidth="1"/>
    <col min="32" max="32" width="13.421875" style="0" customWidth="1"/>
  </cols>
  <sheetData>
    <row r="1" spans="1:6" ht="20.25">
      <c r="A1" s="1" t="s">
        <v>75</v>
      </c>
      <c r="B1" s="1"/>
      <c r="C1" s="1"/>
      <c r="D1" s="1"/>
      <c r="E1" s="1"/>
      <c r="F1" s="1"/>
    </row>
    <row r="3" ht="13.5" thickBot="1"/>
    <row r="4" spans="1:12" ht="18.75" customHeight="1">
      <c r="A4" s="111"/>
      <c r="B4" s="702" t="s">
        <v>0</v>
      </c>
      <c r="C4" s="697"/>
      <c r="D4" s="697"/>
      <c r="E4" s="703"/>
      <c r="F4" s="702" t="s">
        <v>1</v>
      </c>
      <c r="G4" s="697"/>
      <c r="H4" s="703"/>
      <c r="I4" s="697" t="s">
        <v>2</v>
      </c>
      <c r="J4" s="697"/>
      <c r="K4" s="701"/>
      <c r="L4" s="7" t="s">
        <v>3</v>
      </c>
    </row>
    <row r="5" spans="1:12" ht="18.75" customHeight="1">
      <c r="A5" s="112" t="s">
        <v>48</v>
      </c>
      <c r="B5" s="113" t="s">
        <v>41</v>
      </c>
      <c r="C5" s="8" t="s">
        <v>42</v>
      </c>
      <c r="D5" s="8" t="s">
        <v>4</v>
      </c>
      <c r="E5" s="155" t="s">
        <v>43</v>
      </c>
      <c r="F5" s="113" t="s">
        <v>41</v>
      </c>
      <c r="G5" s="8" t="s">
        <v>42</v>
      </c>
      <c r="H5" s="155" t="s">
        <v>43</v>
      </c>
      <c r="I5" s="156" t="s">
        <v>44</v>
      </c>
      <c r="J5" s="8" t="s">
        <v>45</v>
      </c>
      <c r="K5" s="10" t="s">
        <v>4</v>
      </c>
      <c r="L5" s="11" t="s">
        <v>49</v>
      </c>
    </row>
    <row r="6" spans="1:12" ht="18.75" customHeight="1" thickBot="1">
      <c r="A6" s="117"/>
      <c r="B6" s="12"/>
      <c r="C6" s="13"/>
      <c r="D6" s="13"/>
      <c r="E6" s="157"/>
      <c r="F6" s="12"/>
      <c r="G6" s="14"/>
      <c r="H6" s="157"/>
      <c r="I6" s="66"/>
      <c r="J6" s="13"/>
      <c r="K6" s="16"/>
      <c r="L6" s="17"/>
    </row>
    <row r="7" spans="1:12" ht="18.75" customHeight="1">
      <c r="A7" s="18" t="s">
        <v>5</v>
      </c>
      <c r="B7" s="158">
        <v>61.286686</v>
      </c>
      <c r="C7" s="77">
        <v>0.649923</v>
      </c>
      <c r="D7" s="159"/>
      <c r="E7" s="160">
        <f>SUM(B7:D7)</f>
        <v>61.936609000000004</v>
      </c>
      <c r="F7" s="161"/>
      <c r="G7" s="22">
        <v>0.673222</v>
      </c>
      <c r="H7" s="162">
        <f>SUM(F7:G7)</f>
        <v>0.673222</v>
      </c>
      <c r="I7" s="122">
        <f>+B7+F7</f>
        <v>61.286686</v>
      </c>
      <c r="J7" s="22">
        <f>+C7+G7</f>
        <v>1.323145</v>
      </c>
      <c r="K7" s="23"/>
      <c r="L7" s="24">
        <f>+I7+J7</f>
        <v>62.609831</v>
      </c>
    </row>
    <row r="8" spans="1:12" ht="18.75" customHeight="1">
      <c r="A8" s="25"/>
      <c r="B8" s="163">
        <f>+B7/E7</f>
        <v>0.9895066421863683</v>
      </c>
      <c r="C8" s="124">
        <f>+C7/E7</f>
        <v>0.010493357813631676</v>
      </c>
      <c r="D8" s="125"/>
      <c r="E8" s="164">
        <f>+E7/L7</f>
        <v>0.989247343600081</v>
      </c>
      <c r="F8" s="163"/>
      <c r="G8" s="124">
        <f>+G7/H7</f>
        <v>1</v>
      </c>
      <c r="H8" s="165">
        <f>+H7/L7</f>
        <v>0.010752656399919047</v>
      </c>
      <c r="I8" s="166">
        <f>I7/L7</f>
        <v>0.9788668172575007</v>
      </c>
      <c r="J8" s="124">
        <f>J7/L7</f>
        <v>0.021133182742499337</v>
      </c>
      <c r="K8" s="129"/>
      <c r="L8" s="130">
        <f>+L7/L$58</f>
        <v>0.0016133862457299944</v>
      </c>
    </row>
    <row r="9" spans="1:12" ht="18.75" customHeight="1">
      <c r="A9" s="18" t="s">
        <v>8</v>
      </c>
      <c r="B9" s="167">
        <v>1486.95580723524</v>
      </c>
      <c r="C9" s="168">
        <v>14.045553000000002</v>
      </c>
      <c r="D9" s="19"/>
      <c r="E9" s="160">
        <f>SUM(B9:D9)</f>
        <v>1501.0013602352399</v>
      </c>
      <c r="F9" s="169">
        <v>4.022899</v>
      </c>
      <c r="G9" s="168">
        <v>105.81436045200002</v>
      </c>
      <c r="H9" s="162">
        <f>SUM(F9:G9)</f>
        <v>109.83725945200001</v>
      </c>
      <c r="I9" s="122">
        <f>+B9+F9</f>
        <v>1490.97870623524</v>
      </c>
      <c r="J9" s="22">
        <f>+C9+G9</f>
        <v>119.85991345200001</v>
      </c>
      <c r="K9" s="23"/>
      <c r="L9" s="24">
        <f>+I9+J9</f>
        <v>1610.83861968724</v>
      </c>
    </row>
    <row r="10" spans="1:12" ht="18.75" customHeight="1">
      <c r="A10" s="25"/>
      <c r="B10" s="163">
        <f>+B9/E9</f>
        <v>0.9906425447890342</v>
      </c>
      <c r="C10" s="124">
        <f>+C9/E9</f>
        <v>0.009357455210965801</v>
      </c>
      <c r="D10" s="125"/>
      <c r="E10" s="164">
        <f>+E9/L9</f>
        <v>0.9318136167648339</v>
      </c>
      <c r="F10" s="163">
        <f>+F9/H9</f>
        <v>0.03662599576929582</v>
      </c>
      <c r="G10" s="124">
        <f>+G9/H9</f>
        <v>0.9633740042307042</v>
      </c>
      <c r="H10" s="165">
        <f>+H9/L9</f>
        <v>0.06818638323516603</v>
      </c>
      <c r="I10" s="166">
        <f>I9/L9</f>
        <v>0.9255916067648837</v>
      </c>
      <c r="J10" s="124">
        <f>J9/L9</f>
        <v>0.07440839323511625</v>
      </c>
      <c r="K10" s="129"/>
      <c r="L10" s="130">
        <f>+L9/L$58</f>
        <v>0.04150953343244262</v>
      </c>
    </row>
    <row r="11" spans="1:32" ht="18.75" customHeight="1">
      <c r="A11" s="18" t="s">
        <v>11</v>
      </c>
      <c r="B11" s="119">
        <v>38.566804</v>
      </c>
      <c r="C11" s="22"/>
      <c r="D11" s="19"/>
      <c r="E11" s="160">
        <f>SUM(B11:D11)</f>
        <v>38.566804</v>
      </c>
      <c r="F11" s="169"/>
      <c r="G11" s="168">
        <v>0.45603199999999994</v>
      </c>
      <c r="H11" s="162">
        <f>SUM(F11:G11)</f>
        <v>0.45603199999999994</v>
      </c>
      <c r="I11" s="122">
        <f>+B11+F11</f>
        <v>38.566804</v>
      </c>
      <c r="J11" s="22">
        <f>+C11+G11</f>
        <v>0.45603199999999994</v>
      </c>
      <c r="K11" s="23"/>
      <c r="L11" s="24">
        <f>+I11+J11</f>
        <v>39.022836</v>
      </c>
      <c r="AF11" s="2"/>
    </row>
    <row r="12" spans="1:32" ht="18.75" customHeight="1">
      <c r="A12" s="25"/>
      <c r="B12" s="163">
        <f>+B11/E11</f>
        <v>1</v>
      </c>
      <c r="C12" s="124"/>
      <c r="D12" s="125"/>
      <c r="E12" s="164">
        <f>+E11/L11</f>
        <v>0.9883137145644668</v>
      </c>
      <c r="F12" s="163"/>
      <c r="G12" s="124">
        <f>+G11/H11</f>
        <v>1</v>
      </c>
      <c r="H12" s="165">
        <f>+H11/L11</f>
        <v>0.011686285435533182</v>
      </c>
      <c r="I12" s="166">
        <f>I11/L11</f>
        <v>0.9883137145644668</v>
      </c>
      <c r="J12" s="124">
        <f>J11/L11</f>
        <v>0.011686285435533182</v>
      </c>
      <c r="K12" s="129"/>
      <c r="L12" s="130">
        <f>+L11/L$58</f>
        <v>0.0010055754162916885</v>
      </c>
      <c r="AF12" s="170"/>
    </row>
    <row r="13" spans="1:32" ht="18.75" customHeight="1">
      <c r="A13" s="18" t="s">
        <v>14</v>
      </c>
      <c r="B13" s="161">
        <v>1063.4610790000002</v>
      </c>
      <c r="C13" s="22">
        <v>32.694506000000004</v>
      </c>
      <c r="D13" s="19"/>
      <c r="E13" s="160">
        <f>SUM(B13:D13)</f>
        <v>1096.1555850000002</v>
      </c>
      <c r="F13" s="169">
        <v>16.074641999999997</v>
      </c>
      <c r="G13" s="168">
        <v>46.496944599999985</v>
      </c>
      <c r="H13" s="162">
        <f>SUM(F13:G13)</f>
        <v>62.57158659999998</v>
      </c>
      <c r="I13" s="122">
        <f>+B13+F13</f>
        <v>1079.5357210000002</v>
      </c>
      <c r="J13" s="22">
        <f>+C13+G13</f>
        <v>79.1914506</v>
      </c>
      <c r="K13" s="23"/>
      <c r="L13" s="24">
        <f>+I13+J13</f>
        <v>1158.7271716000002</v>
      </c>
      <c r="M13" s="3"/>
      <c r="AF13" s="170"/>
    </row>
    <row r="14" spans="1:32" ht="18.75" customHeight="1">
      <c r="A14" s="25"/>
      <c r="B14" s="163">
        <f>+B13/E13</f>
        <v>0.970173480437086</v>
      </c>
      <c r="C14" s="124">
        <f>+C13/E13</f>
        <v>0.02982651956291405</v>
      </c>
      <c r="D14" s="125"/>
      <c r="E14" s="164">
        <f>+E13/L13</f>
        <v>0.9459997244100183</v>
      </c>
      <c r="F14" s="163">
        <f>+F13/H13</f>
        <v>0.2569000224136877</v>
      </c>
      <c r="G14" s="124">
        <f>+G13/H13</f>
        <v>0.7430999775863123</v>
      </c>
      <c r="H14" s="165">
        <f>+H13/L13</f>
        <v>0.05400027558998166</v>
      </c>
      <c r="I14" s="166">
        <f>I13/L13</f>
        <v>0.9316565171328032</v>
      </c>
      <c r="J14" s="124">
        <f>J13/L13</f>
        <v>0.06834348286719677</v>
      </c>
      <c r="K14" s="129"/>
      <c r="L14" s="130">
        <f>+L13/L$58</f>
        <v>0.029859120386590075</v>
      </c>
      <c r="AF14" s="170"/>
    </row>
    <row r="15" spans="1:32" ht="18.75" customHeight="1">
      <c r="A15" s="18" t="s">
        <v>15</v>
      </c>
      <c r="B15" s="167">
        <v>12.127638</v>
      </c>
      <c r="C15" s="168">
        <v>0.015143</v>
      </c>
      <c r="D15" s="171"/>
      <c r="E15" s="172">
        <f>SUM(B15:D15)</f>
        <v>12.142781</v>
      </c>
      <c r="F15" s="169"/>
      <c r="G15" s="168"/>
      <c r="H15" s="173"/>
      <c r="I15" s="174">
        <f>+B15+F15</f>
        <v>12.127638</v>
      </c>
      <c r="J15" s="168">
        <f>+C15+G15</f>
        <v>0.015143</v>
      </c>
      <c r="K15" s="175"/>
      <c r="L15" s="176">
        <f>+I15+J15</f>
        <v>12.142781</v>
      </c>
      <c r="AF15" s="170"/>
    </row>
    <row r="16" spans="1:32" ht="18.75" customHeight="1">
      <c r="A16" s="25"/>
      <c r="B16" s="163">
        <f>+B15/E15</f>
        <v>0.9987529215918495</v>
      </c>
      <c r="C16" s="124">
        <f>+C15/E15</f>
        <v>0.0012470784081504889</v>
      </c>
      <c r="D16" s="125"/>
      <c r="E16" s="164">
        <f>+E15/L15</f>
        <v>1</v>
      </c>
      <c r="F16" s="163"/>
      <c r="G16" s="124"/>
      <c r="H16" s="165"/>
      <c r="I16" s="166">
        <f>I15/L15</f>
        <v>0.9987529215918495</v>
      </c>
      <c r="J16" s="124">
        <f>J15/L15</f>
        <v>0.0012470784081504889</v>
      </c>
      <c r="K16" s="129"/>
      <c r="L16" s="130">
        <f>+L15/L$58</f>
        <v>0.0003129060650285337</v>
      </c>
      <c r="AF16" s="170"/>
    </row>
    <row r="17" spans="1:32" ht="18.75" customHeight="1">
      <c r="A17" s="18" t="s">
        <v>17</v>
      </c>
      <c r="B17" s="167">
        <v>768.0388969999999</v>
      </c>
      <c r="C17" s="168">
        <v>1.0603309999999997</v>
      </c>
      <c r="D17" s="171"/>
      <c r="E17" s="172">
        <f>SUM(B17:D17)</f>
        <v>769.0992279999999</v>
      </c>
      <c r="F17" s="169">
        <v>6.235920000000001</v>
      </c>
      <c r="G17" s="168">
        <v>2.5264303999999997</v>
      </c>
      <c r="H17" s="173">
        <f>SUM(F17:G17)</f>
        <v>8.7623504</v>
      </c>
      <c r="I17" s="174">
        <f>+B17+F17</f>
        <v>774.2748169999999</v>
      </c>
      <c r="J17" s="168">
        <f>+C17+G17</f>
        <v>3.5867613999999994</v>
      </c>
      <c r="K17" s="175"/>
      <c r="L17" s="176">
        <f>+I17+J17</f>
        <v>777.8615783999999</v>
      </c>
      <c r="AF17" s="170"/>
    </row>
    <row r="18" spans="1:32" ht="18.75" customHeight="1">
      <c r="A18" s="25"/>
      <c r="B18" s="163">
        <f>+B17/E17</f>
        <v>0.998621333943141</v>
      </c>
      <c r="C18" s="124">
        <f>+C17/E17</f>
        <v>0.0013786660568589203</v>
      </c>
      <c r="D18" s="125"/>
      <c r="E18" s="164">
        <f>+E17/L17</f>
        <v>0.9887353346105313</v>
      </c>
      <c r="F18" s="163">
        <f>+F17/H17</f>
        <v>0.7116720646095139</v>
      </c>
      <c r="G18" s="124">
        <f>+G17/H17</f>
        <v>0.28832793539048607</v>
      </c>
      <c r="H18" s="165">
        <f>+H17/L17</f>
        <v>0.011264665389468737</v>
      </c>
      <c r="I18" s="166">
        <f>I17/L17</f>
        <v>0.9953889464403453</v>
      </c>
      <c r="J18" s="124">
        <f>J17/L17</f>
        <v>0.0046110535596547726</v>
      </c>
      <c r="K18" s="129"/>
      <c r="L18" s="130">
        <f>+L17/L$58</f>
        <v>0.020044634390921506</v>
      </c>
      <c r="AF18" s="177"/>
    </row>
    <row r="19" spans="1:32" ht="18.75" customHeight="1">
      <c r="A19" s="18" t="s">
        <v>47</v>
      </c>
      <c r="B19" s="167"/>
      <c r="C19" s="168">
        <v>3598.0830130000004</v>
      </c>
      <c r="D19" s="171"/>
      <c r="E19" s="172">
        <f>SUM(B19:D19)</f>
        <v>3598.0830130000004</v>
      </c>
      <c r="F19" s="169"/>
      <c r="G19" s="168">
        <v>70.785915</v>
      </c>
      <c r="H19" s="173">
        <f>SUM(F19:G19)</f>
        <v>70.785915</v>
      </c>
      <c r="I19" s="174"/>
      <c r="J19" s="168">
        <f>+C19+G19</f>
        <v>3668.8689280000003</v>
      </c>
      <c r="K19" s="175"/>
      <c r="L19" s="176">
        <f>+I19+J19</f>
        <v>3668.8689280000003</v>
      </c>
      <c r="AF19" s="177"/>
    </row>
    <row r="20" spans="1:32" ht="18.75" customHeight="1">
      <c r="A20" s="25"/>
      <c r="B20" s="163"/>
      <c r="C20" s="124">
        <f>+C19/E19</f>
        <v>1</v>
      </c>
      <c r="D20" s="125"/>
      <c r="E20" s="164">
        <f>+E19/L19</f>
        <v>0.9807063385503425</v>
      </c>
      <c r="F20" s="163"/>
      <c r="G20" s="124">
        <f>+G19/H19</f>
        <v>1</v>
      </c>
      <c r="H20" s="165">
        <f>+H19/L19</f>
        <v>0.019293661449657544</v>
      </c>
      <c r="I20" s="166"/>
      <c r="J20" s="124">
        <f>J19/L19</f>
        <v>1</v>
      </c>
      <c r="K20" s="129"/>
      <c r="L20" s="130">
        <f>+L19/L$58</f>
        <v>0.0945427031390861</v>
      </c>
      <c r="AF20" s="177"/>
    </row>
    <row r="21" spans="1:34" ht="18.75" customHeight="1">
      <c r="A21" s="18" t="s">
        <v>20</v>
      </c>
      <c r="B21" s="167">
        <v>783.0942519999999</v>
      </c>
      <c r="C21" s="168">
        <v>0.074427</v>
      </c>
      <c r="D21" s="171"/>
      <c r="E21" s="172">
        <f>SUM(B21:D21)</f>
        <v>783.1686789999999</v>
      </c>
      <c r="F21" s="169">
        <v>2.473824</v>
      </c>
      <c r="G21" s="168">
        <v>83.73765479999999</v>
      </c>
      <c r="H21" s="173">
        <f>SUM(F21:G21)</f>
        <v>86.21147879999998</v>
      </c>
      <c r="I21" s="174">
        <f>+B21+F21</f>
        <v>785.5680759999999</v>
      </c>
      <c r="J21" s="168">
        <f>+C21+G21</f>
        <v>83.81208179999999</v>
      </c>
      <c r="K21" s="175"/>
      <c r="L21" s="176">
        <f>+I21+J21</f>
        <v>869.3801577999999</v>
      </c>
      <c r="AF21" s="178"/>
      <c r="AG21" s="179"/>
      <c r="AH21" s="179"/>
    </row>
    <row r="22" spans="1:12" ht="18.75" customHeight="1">
      <c r="A22" s="25"/>
      <c r="B22" s="163">
        <f>+B21/E21</f>
        <v>0.9999049668328219</v>
      </c>
      <c r="C22" s="124">
        <f>+C21/E21</f>
        <v>9.503316717802501E-05</v>
      </c>
      <c r="D22" s="125"/>
      <c r="E22" s="164">
        <f>+E21/L21</f>
        <v>0.900835695378462</v>
      </c>
      <c r="F22" s="163">
        <f>+F21/H21</f>
        <v>0.02869483315254303</v>
      </c>
      <c r="G22" s="124">
        <f>+G21/H21</f>
        <v>0.971305166847457</v>
      </c>
      <c r="H22" s="165">
        <f>+H21/L21</f>
        <v>0.09916430462153802</v>
      </c>
      <c r="I22" s="166">
        <f>I21/L21</f>
        <v>0.9035955892850261</v>
      </c>
      <c r="J22" s="124">
        <f>J21/L21</f>
        <v>0.09640441071497387</v>
      </c>
      <c r="K22" s="129"/>
      <c r="L22" s="130">
        <f>+L21/L$58</f>
        <v>0.022402967177871665</v>
      </c>
    </row>
    <row r="23" spans="1:33" ht="18.75" customHeight="1">
      <c r="A23" s="18" t="s">
        <v>10</v>
      </c>
      <c r="B23" s="167">
        <v>7084.106388</v>
      </c>
      <c r="C23" s="168">
        <v>0.17519999999999997</v>
      </c>
      <c r="D23" s="171"/>
      <c r="E23" s="172">
        <f>SUM(B23:D23)</f>
        <v>7084.281588</v>
      </c>
      <c r="F23" s="169">
        <v>14.543025000000002</v>
      </c>
      <c r="G23" s="168">
        <v>0.404616</v>
      </c>
      <c r="H23" s="173">
        <f>SUM(F23:G23)</f>
        <v>14.947641000000003</v>
      </c>
      <c r="I23" s="174">
        <f>+B23+F23</f>
        <v>7098.649413</v>
      </c>
      <c r="J23" s="168">
        <f>+C23+G23</f>
        <v>0.5798159999999999</v>
      </c>
      <c r="K23" s="175"/>
      <c r="L23" s="176">
        <f>+I23+J23</f>
        <v>7099.2292290000005</v>
      </c>
      <c r="AG23" s="136"/>
    </row>
    <row r="24" spans="1:12" ht="18.75" customHeight="1">
      <c r="A24" s="25"/>
      <c r="B24" s="163">
        <f>+B23/E23</f>
        <v>0.999975269193097</v>
      </c>
      <c r="C24" s="124">
        <f>+C23/E23</f>
        <v>2.473080690309793E-05</v>
      </c>
      <c r="D24" s="125"/>
      <c r="E24" s="164">
        <f>+E23/L23</f>
        <v>0.9978944698758366</v>
      </c>
      <c r="F24" s="163">
        <f>+F23/H23</f>
        <v>0.9729311133442393</v>
      </c>
      <c r="G24" s="124">
        <f>+G23/H23</f>
        <v>0.027068886655760592</v>
      </c>
      <c r="H24" s="165">
        <f>+H23/L23</f>
        <v>0.0021055301241632864</v>
      </c>
      <c r="I24" s="166">
        <f>I23/L23</f>
        <v>0.9999183269082745</v>
      </c>
      <c r="J24" s="124">
        <f>J23/L23</f>
        <v>8.167309172543411E-05</v>
      </c>
      <c r="K24" s="129"/>
      <c r="L24" s="130">
        <f>+L23/L$58</f>
        <v>0.18293930218966656</v>
      </c>
    </row>
    <row r="25" spans="1:12" ht="18.75" customHeight="1">
      <c r="A25" s="18" t="s">
        <v>21</v>
      </c>
      <c r="B25" s="167">
        <v>1.15632</v>
      </c>
      <c r="C25" s="168">
        <v>0.17519999999999997</v>
      </c>
      <c r="D25" s="171"/>
      <c r="E25" s="172">
        <f>SUM(B25:D25)</f>
        <v>1.33152</v>
      </c>
      <c r="F25" s="169">
        <v>26.584431</v>
      </c>
      <c r="G25" s="168">
        <v>1.7372386000000002</v>
      </c>
      <c r="H25" s="173">
        <f>SUM(F25:G25)</f>
        <v>28.3216696</v>
      </c>
      <c r="I25" s="174">
        <f>+B25+F25</f>
        <v>27.740751</v>
      </c>
      <c r="J25" s="168">
        <f>+C25+G25</f>
        <v>1.9124386000000002</v>
      </c>
      <c r="K25" s="175"/>
      <c r="L25" s="176">
        <f>+I25+J25</f>
        <v>29.6531896</v>
      </c>
    </row>
    <row r="26" spans="1:12" ht="18.75" customHeight="1">
      <c r="A26" s="25"/>
      <c r="B26" s="163">
        <f>+B25/E25</f>
        <v>0.868421052631579</v>
      </c>
      <c r="C26" s="124">
        <f>+C25/E25</f>
        <v>0.13157894736842102</v>
      </c>
      <c r="D26" s="125"/>
      <c r="E26" s="164">
        <f>+E25/L25</f>
        <v>0.044903095348636624</v>
      </c>
      <c r="F26" s="163">
        <f>+F25/H25</f>
        <v>0.9386604453573598</v>
      </c>
      <c r="G26" s="124">
        <f>+G25/H25</f>
        <v>0.06133955464264014</v>
      </c>
      <c r="H26" s="165">
        <f>+H25/L25</f>
        <v>0.9550969046513633</v>
      </c>
      <c r="I26" s="166">
        <f>I25/L25</f>
        <v>0.9355064792085638</v>
      </c>
      <c r="J26" s="124">
        <f>J25/L25</f>
        <v>0.06449352079143622</v>
      </c>
      <c r="K26" s="129"/>
      <c r="L26" s="130">
        <f>+L25/L$58</f>
        <v>0.0007641299693440111</v>
      </c>
    </row>
    <row r="27" spans="1:13" ht="18.75" customHeight="1">
      <c r="A27" s="18" t="s">
        <v>22</v>
      </c>
      <c r="B27" s="167"/>
      <c r="C27" s="168">
        <v>420.270344</v>
      </c>
      <c r="D27" s="19">
        <v>0.7884000000000002</v>
      </c>
      <c r="E27" s="172">
        <f>SUM(B27:D27)</f>
        <v>421.05874400000005</v>
      </c>
      <c r="F27" s="169"/>
      <c r="G27" s="168">
        <v>123.50689980000001</v>
      </c>
      <c r="H27" s="173">
        <f>SUM(F27:G27)</f>
        <v>123.50689980000001</v>
      </c>
      <c r="I27" s="174">
        <f>+B27+F27</f>
        <v>0</v>
      </c>
      <c r="J27" s="168">
        <f>+C27+G27</f>
        <v>543.7772438000001</v>
      </c>
      <c r="K27" s="175">
        <f>+D27</f>
        <v>0.7884000000000002</v>
      </c>
      <c r="L27" s="176">
        <f>+I27+J27+K27</f>
        <v>544.5656438000001</v>
      </c>
      <c r="M27" s="3"/>
    </row>
    <row r="28" spans="1:12" ht="18.75" customHeight="1">
      <c r="A28" s="25"/>
      <c r="B28" s="163"/>
      <c r="C28" s="124">
        <f>+C27/E27</f>
        <v>0.998127577181962</v>
      </c>
      <c r="D28" s="125">
        <f>+D27/E27</f>
        <v>0.0018724228180379509</v>
      </c>
      <c r="E28" s="164">
        <f>+E27/L27</f>
        <v>0.7732010801523135</v>
      </c>
      <c r="F28" s="163"/>
      <c r="G28" s="124">
        <f>+G27/H27</f>
        <v>1</v>
      </c>
      <c r="H28" s="165">
        <f>+H27/L27</f>
        <v>0.2267989198476865</v>
      </c>
      <c r="I28" s="166">
        <f>I27/L27</f>
        <v>0</v>
      </c>
      <c r="J28" s="124">
        <f>J27/L27</f>
        <v>0.9985522406545911</v>
      </c>
      <c r="K28" s="180">
        <f>+K27/L27</f>
        <v>0.0014477593454087822</v>
      </c>
      <c r="L28" s="130">
        <f>+L27/L$58</f>
        <v>0.014032855632592581</v>
      </c>
    </row>
    <row r="29" spans="1:12" ht="18.75" customHeight="1">
      <c r="A29" s="18" t="s">
        <v>12</v>
      </c>
      <c r="B29" s="167">
        <v>2436.102553</v>
      </c>
      <c r="C29" s="168">
        <v>0.8877479999999999</v>
      </c>
      <c r="D29" s="171"/>
      <c r="E29" s="172">
        <f>SUM(B29:D29)</f>
        <v>2436.9903010000003</v>
      </c>
      <c r="F29" s="169">
        <v>158.750232</v>
      </c>
      <c r="G29" s="168">
        <v>0.0333116</v>
      </c>
      <c r="H29" s="173">
        <f>+SUM(F29:G29)</f>
        <v>158.7835436</v>
      </c>
      <c r="I29" s="174">
        <f>+B29+F29</f>
        <v>2594.852785</v>
      </c>
      <c r="J29" s="168">
        <f>+C29+G29</f>
        <v>0.9210595999999999</v>
      </c>
      <c r="K29" s="175"/>
      <c r="L29" s="176">
        <f>+I29+J29</f>
        <v>2595.7738446</v>
      </c>
    </row>
    <row r="30" spans="1:12" ht="18.75" customHeight="1">
      <c r="A30" s="25"/>
      <c r="B30" s="163">
        <f>+B29/E29</f>
        <v>0.9996357195186063</v>
      </c>
      <c r="C30" s="124">
        <f>+C29/E29</f>
        <v>0.00036428048139367614</v>
      </c>
      <c r="D30" s="125"/>
      <c r="E30" s="164">
        <f>+E29/L29</f>
        <v>0.9388299778386635</v>
      </c>
      <c r="F30" s="163">
        <f>+F29/H29</f>
        <v>0.9997902074784027</v>
      </c>
      <c r="G30" s="124">
        <f>+G29/H29</f>
        <v>0.00020979252159730738</v>
      </c>
      <c r="H30" s="165">
        <f>+H29/L29</f>
        <v>0.06117002216133664</v>
      </c>
      <c r="I30" s="166">
        <f>I29/L29</f>
        <v>0.9996451695505308</v>
      </c>
      <c r="J30" s="124">
        <f>J29/L29</f>
        <v>0.00035483044946927266</v>
      </c>
      <c r="K30" s="129"/>
      <c r="L30" s="130">
        <f>+L29/L$58</f>
        <v>0.06689022715782937</v>
      </c>
    </row>
    <row r="31" spans="1:32" ht="18.75" customHeight="1">
      <c r="A31" s="18" t="s">
        <v>23</v>
      </c>
      <c r="B31" s="167">
        <v>35.123059</v>
      </c>
      <c r="C31" s="168">
        <v>151.94934300000003</v>
      </c>
      <c r="D31" s="19">
        <v>0.438</v>
      </c>
      <c r="E31" s="172">
        <f>SUM(B31:D31)</f>
        <v>187.510402</v>
      </c>
      <c r="F31" s="169">
        <v>8.296486</v>
      </c>
      <c r="G31" s="168">
        <v>221.54629379999997</v>
      </c>
      <c r="H31" s="173">
        <f>+SUM(F31:G31)</f>
        <v>229.84277979999996</v>
      </c>
      <c r="I31" s="174">
        <f>+B31+F31</f>
        <v>43.419545</v>
      </c>
      <c r="J31" s="168">
        <f>+C31+G31</f>
        <v>373.4956368</v>
      </c>
      <c r="K31" s="175">
        <f>+D31</f>
        <v>0.438</v>
      </c>
      <c r="L31" s="176">
        <f>+I31+J31+K31</f>
        <v>417.3531818</v>
      </c>
      <c r="M31" s="3"/>
      <c r="AF31" s="179"/>
    </row>
    <row r="32" spans="1:12" ht="18.75" customHeight="1">
      <c r="A32" s="25"/>
      <c r="B32" s="163">
        <f>+B31/E31</f>
        <v>0.18731258973035533</v>
      </c>
      <c r="C32" s="124">
        <f>+C31/E31</f>
        <v>0.8103515398575063</v>
      </c>
      <c r="D32" s="125">
        <f>+D31/E31</f>
        <v>0.0023358704121385224</v>
      </c>
      <c r="E32" s="164">
        <f>+E31/L31</f>
        <v>0.4492847069987283</v>
      </c>
      <c r="F32" s="163">
        <f>+F31/H31</f>
        <v>0.036096352503303654</v>
      </c>
      <c r="G32" s="124">
        <f>+G31/H31</f>
        <v>0.9639036474966964</v>
      </c>
      <c r="H32" s="165">
        <f>+H31/L31</f>
        <v>0.5507152930012715</v>
      </c>
      <c r="I32" s="166">
        <f>I31/L31</f>
        <v>0.10403549533930975</v>
      </c>
      <c r="J32" s="124">
        <f>J31/L31</f>
        <v>0.8949150338069856</v>
      </c>
      <c r="K32" s="180">
        <f>+K31/L31</f>
        <v>0.0010494708537046548</v>
      </c>
      <c r="L32" s="130">
        <f>+L31/L$58</f>
        <v>0.010754730884479945</v>
      </c>
    </row>
    <row r="33" spans="1:12" ht="18.75" customHeight="1">
      <c r="A33" s="18" t="s">
        <v>24</v>
      </c>
      <c r="B33" s="167"/>
      <c r="C33" s="168">
        <v>19.887417</v>
      </c>
      <c r="D33" s="171"/>
      <c r="E33" s="172">
        <f>SUM(B33:D33)</f>
        <v>19.887417</v>
      </c>
      <c r="F33" s="169"/>
      <c r="G33" s="168">
        <v>75.50273320000002</v>
      </c>
      <c r="H33" s="173">
        <f>SUM(F33:G33)</f>
        <v>75.50273320000002</v>
      </c>
      <c r="I33" s="174"/>
      <c r="J33" s="168">
        <f>+C33+G33</f>
        <v>95.39015020000002</v>
      </c>
      <c r="K33" s="175"/>
      <c r="L33" s="176">
        <f>+I33+J33</f>
        <v>95.39015020000002</v>
      </c>
    </row>
    <row r="34" spans="1:12" ht="18.75" customHeight="1">
      <c r="A34" s="25"/>
      <c r="B34" s="163"/>
      <c r="C34" s="124">
        <f>+C33/E33</f>
        <v>1</v>
      </c>
      <c r="D34" s="125"/>
      <c r="E34" s="164">
        <f>+E33/L33</f>
        <v>0.20848501609760536</v>
      </c>
      <c r="F34" s="163"/>
      <c r="G34" s="124">
        <f>+G33/H33</f>
        <v>1</v>
      </c>
      <c r="H34" s="165">
        <f>+H33/L33</f>
        <v>0.7915149839023946</v>
      </c>
      <c r="I34" s="166"/>
      <c r="J34" s="124">
        <f>J33/L33</f>
        <v>1</v>
      </c>
      <c r="K34" s="129"/>
      <c r="L34" s="130">
        <f>+L33/L$58</f>
        <v>0.0024580988936194112</v>
      </c>
    </row>
    <row r="35" spans="1:32" ht="18.75" customHeight="1">
      <c r="A35" s="18" t="s">
        <v>9</v>
      </c>
      <c r="B35" s="167">
        <v>5265.487576</v>
      </c>
      <c r="C35" s="168">
        <v>8427.125887</v>
      </c>
      <c r="D35" s="171"/>
      <c r="E35" s="172">
        <f>SUM(B35:D35)</f>
        <v>13692.613463000002</v>
      </c>
      <c r="F35" s="169">
        <v>141.08312000000004</v>
      </c>
      <c r="G35" s="168">
        <v>296.3743505999999</v>
      </c>
      <c r="H35" s="173">
        <f>SUM(F35:G35)</f>
        <v>437.45747059999997</v>
      </c>
      <c r="I35" s="174">
        <f>+B35+F35</f>
        <v>5406.570696000001</v>
      </c>
      <c r="J35" s="168">
        <f>+C35+G35</f>
        <v>8723.5002376</v>
      </c>
      <c r="K35" s="175"/>
      <c r="L35" s="176">
        <f>+I35+J35</f>
        <v>14130.0709336</v>
      </c>
      <c r="M35" s="3"/>
      <c r="AF35" s="181"/>
    </row>
    <row r="36" spans="1:32" ht="18.75" customHeight="1">
      <c r="A36" s="25"/>
      <c r="B36" s="163">
        <f>+B35/E35</f>
        <v>0.38454949380031295</v>
      </c>
      <c r="C36" s="124">
        <f>+C35/E35</f>
        <v>0.615450506199687</v>
      </c>
      <c r="D36" s="125"/>
      <c r="E36" s="164">
        <f>+E35/L35</f>
        <v>0.9690406741299674</v>
      </c>
      <c r="F36" s="163">
        <f>+F35/H35</f>
        <v>0.3225070537862705</v>
      </c>
      <c r="G36" s="124">
        <f>+G35/H35</f>
        <v>0.6774929462137295</v>
      </c>
      <c r="H36" s="165">
        <f>+H35/L35</f>
        <v>0.030959325870032726</v>
      </c>
      <c r="I36" s="166">
        <f>I35/L35</f>
        <v>0.3826287016821463</v>
      </c>
      <c r="J36" s="124">
        <f>J35/L35</f>
        <v>0.6173712983178538</v>
      </c>
      <c r="K36" s="129"/>
      <c r="L36" s="130">
        <f>+L35/L$58</f>
        <v>0.36411633335121796</v>
      </c>
      <c r="AF36" s="181"/>
    </row>
    <row r="37" spans="1:32" ht="18.75" customHeight="1">
      <c r="A37" s="18" t="s">
        <v>25</v>
      </c>
      <c r="B37" s="167"/>
      <c r="C37" s="168">
        <v>269.22243</v>
      </c>
      <c r="D37" s="171"/>
      <c r="E37" s="172">
        <f>SUM(B37:D37)</f>
        <v>269.22243</v>
      </c>
      <c r="F37" s="169"/>
      <c r="G37" s="168">
        <v>833.4288017999999</v>
      </c>
      <c r="H37" s="173">
        <f>SUM(F37:G37)</f>
        <v>833.4288017999999</v>
      </c>
      <c r="I37" s="174"/>
      <c r="J37" s="168">
        <f>+C37+G37</f>
        <v>1102.6512317999998</v>
      </c>
      <c r="K37" s="175"/>
      <c r="L37" s="176">
        <f>+I37+J37</f>
        <v>1102.6512317999998</v>
      </c>
      <c r="AF37" s="181"/>
    </row>
    <row r="38" spans="1:32" ht="18.75" customHeight="1">
      <c r="A38" s="25"/>
      <c r="B38" s="163"/>
      <c r="C38" s="124">
        <f>+C37/E37</f>
        <v>1</v>
      </c>
      <c r="D38" s="125"/>
      <c r="E38" s="164">
        <f>+E37/L37</f>
        <v>0.24415918854097998</v>
      </c>
      <c r="F38" s="163"/>
      <c r="G38" s="124">
        <f>+G37/H37</f>
        <v>1</v>
      </c>
      <c r="H38" s="165">
        <f>+H37/L37</f>
        <v>0.75584081145902</v>
      </c>
      <c r="I38" s="166"/>
      <c r="J38" s="124">
        <f>J37/L37</f>
        <v>1</v>
      </c>
      <c r="K38" s="129"/>
      <c r="L38" s="130">
        <f>+L37/L$58</f>
        <v>0.028414105305975917</v>
      </c>
      <c r="AF38" s="181"/>
    </row>
    <row r="39" spans="1:32" ht="18.75" customHeight="1">
      <c r="A39" s="18" t="s">
        <v>26</v>
      </c>
      <c r="B39" s="167"/>
      <c r="C39" s="168">
        <v>5.305402</v>
      </c>
      <c r="D39" s="171"/>
      <c r="E39" s="172">
        <f>SUM(B39:D39)</f>
        <v>5.305402</v>
      </c>
      <c r="F39" s="169"/>
      <c r="G39" s="168"/>
      <c r="H39" s="173"/>
      <c r="I39" s="174"/>
      <c r="J39" s="168">
        <f>+C39+G39</f>
        <v>5.305402</v>
      </c>
      <c r="K39" s="175"/>
      <c r="L39" s="176">
        <f>+I39+J39</f>
        <v>5.305402</v>
      </c>
      <c r="AF39" s="181"/>
    </row>
    <row r="40" spans="1:32" ht="18.75" customHeight="1">
      <c r="A40" s="25"/>
      <c r="B40" s="163"/>
      <c r="C40" s="124">
        <f>+C39/E39</f>
        <v>1</v>
      </c>
      <c r="D40" s="125"/>
      <c r="E40" s="164">
        <f>+E39/L39</f>
        <v>1</v>
      </c>
      <c r="F40" s="163"/>
      <c r="G40" s="124"/>
      <c r="H40" s="165"/>
      <c r="I40" s="166"/>
      <c r="J40" s="124">
        <f>J39/L39</f>
        <v>1</v>
      </c>
      <c r="K40" s="129"/>
      <c r="L40" s="130">
        <f>+L39/L$58</f>
        <v>0.0001367143542500283</v>
      </c>
      <c r="AF40" s="181"/>
    </row>
    <row r="41" spans="1:32" ht="18.75" customHeight="1">
      <c r="A41" s="18" t="s">
        <v>13</v>
      </c>
      <c r="B41" s="167">
        <v>1.6468800000000001</v>
      </c>
      <c r="C41" s="168">
        <v>954.994693</v>
      </c>
      <c r="D41" s="171"/>
      <c r="E41" s="172">
        <f>SUM(B41:D41)</f>
        <v>956.641573</v>
      </c>
      <c r="F41" s="169">
        <v>45.925700000000006</v>
      </c>
      <c r="G41" s="168">
        <v>7.275813791999998</v>
      </c>
      <c r="H41" s="173">
        <f>SUM(F41:G41)</f>
        <v>53.20151379200001</v>
      </c>
      <c r="I41" s="174">
        <f>+B41+F41</f>
        <v>47.57258000000001</v>
      </c>
      <c r="J41" s="168">
        <f>+C41+G41</f>
        <v>962.270506792</v>
      </c>
      <c r="K41" s="175"/>
      <c r="L41" s="176">
        <f>+I41+J41</f>
        <v>1009.843086792</v>
      </c>
      <c r="M41" s="3"/>
      <c r="AF41" s="181"/>
    </row>
    <row r="42" spans="1:12" ht="18.75" customHeight="1">
      <c r="A42" s="25"/>
      <c r="B42" s="163">
        <f>+B41/E41</f>
        <v>0.0017215225079916113</v>
      </c>
      <c r="C42" s="124">
        <f>+C41/E41</f>
        <v>0.9982784774920084</v>
      </c>
      <c r="D42" s="125"/>
      <c r="E42" s="164">
        <f>+E41/L41</f>
        <v>0.9473170490664972</v>
      </c>
      <c r="F42" s="163">
        <f>+F41/H41</f>
        <v>0.863240474313457</v>
      </c>
      <c r="G42" s="124">
        <f>+G41/H41</f>
        <v>0.13675952568654304</v>
      </c>
      <c r="H42" s="165">
        <f>+H41/L41</f>
        <v>0.05268295093350286</v>
      </c>
      <c r="I42" s="166">
        <f>I41/L41</f>
        <v>0.04710888317424176</v>
      </c>
      <c r="J42" s="124">
        <f>J41/L41</f>
        <v>0.9528911168257582</v>
      </c>
      <c r="K42" s="129"/>
      <c r="L42" s="130">
        <f>+L41/L$58</f>
        <v>0.02602254183653257</v>
      </c>
    </row>
    <row r="43" spans="1:13" ht="18.75" customHeight="1">
      <c r="A43" s="18" t="s">
        <v>27</v>
      </c>
      <c r="B43" s="167">
        <v>895.128923</v>
      </c>
      <c r="C43" s="168">
        <v>0.508786</v>
      </c>
      <c r="D43" s="171"/>
      <c r="E43" s="172">
        <f>SUM(B43:D43)</f>
        <v>895.637709</v>
      </c>
      <c r="F43" s="169">
        <v>105.91803354999999</v>
      </c>
      <c r="G43" s="168">
        <v>1.065526</v>
      </c>
      <c r="H43" s="173">
        <f>SUM(F43:G43)</f>
        <v>106.98355955</v>
      </c>
      <c r="I43" s="174">
        <f>+B43+F43</f>
        <v>1001.04695655</v>
      </c>
      <c r="J43" s="168">
        <f>+C43+G43</f>
        <v>1.574312</v>
      </c>
      <c r="K43" s="175"/>
      <c r="L43" s="176">
        <f>+I43+J43</f>
        <v>1002.62126855</v>
      </c>
      <c r="M43" s="3"/>
    </row>
    <row r="44" spans="1:12" ht="18.75" customHeight="1">
      <c r="A44" s="25"/>
      <c r="B44" s="163">
        <f>+B43/E43</f>
        <v>0.9994319287867323</v>
      </c>
      <c r="C44" s="124"/>
      <c r="D44" s="125"/>
      <c r="E44" s="164">
        <f>+E43/L43</f>
        <v>0.8932961399225845</v>
      </c>
      <c r="F44" s="163">
        <f>+F43/H43</f>
        <v>0.9900402827828698</v>
      </c>
      <c r="G44" s="124">
        <f>+G43/H43</f>
        <v>0.009959717217130116</v>
      </c>
      <c r="H44" s="165">
        <f>+H43/L43</f>
        <v>0.10670386007741547</v>
      </c>
      <c r="I44" s="166">
        <f>I43/L43</f>
        <v>0.9984298039056395</v>
      </c>
      <c r="J44" s="124">
        <f>J43/L43</f>
        <v>0.0015701960943605199</v>
      </c>
      <c r="K44" s="129"/>
      <c r="L44" s="130">
        <f>+L43/L$58</f>
        <v>0.025836443550772865</v>
      </c>
    </row>
    <row r="45" spans="1:12" ht="18.75" customHeight="1">
      <c r="A45" s="18" t="s">
        <v>28</v>
      </c>
      <c r="B45" s="167">
        <v>196.217401</v>
      </c>
      <c r="C45" s="168">
        <v>786.7502259999999</v>
      </c>
      <c r="D45" s="171"/>
      <c r="E45" s="172">
        <f>SUM(B45:D45)</f>
        <v>982.9676269999999</v>
      </c>
      <c r="F45" s="169"/>
      <c r="G45" s="168">
        <f>122.069385779672+3.166</f>
        <v>125.235385779672</v>
      </c>
      <c r="H45" s="173">
        <f>SUM(F45:G45)</f>
        <v>125.235385779672</v>
      </c>
      <c r="I45" s="174">
        <f>+B45+F45</f>
        <v>196.217401</v>
      </c>
      <c r="J45" s="168">
        <f>+C45+G45</f>
        <v>911.9856117796719</v>
      </c>
      <c r="K45" s="175"/>
      <c r="L45" s="176">
        <f>+I45+J45</f>
        <v>1108.203012779672</v>
      </c>
    </row>
    <row r="46" spans="1:12" ht="18.75" customHeight="1">
      <c r="A46" s="25"/>
      <c r="B46" s="163">
        <f>+B45/E45</f>
        <v>0.1996173583039068</v>
      </c>
      <c r="C46" s="124">
        <f>+C45/E45</f>
        <v>0.8003826416960932</v>
      </c>
      <c r="D46" s="125"/>
      <c r="E46" s="164">
        <f>+E45/L45</f>
        <v>0.8869923792522924</v>
      </c>
      <c r="F46" s="163"/>
      <c r="G46" s="124">
        <f>+G45/H45</f>
        <v>1</v>
      </c>
      <c r="H46" s="165">
        <f>+H45/L45</f>
        <v>0.11300762074770748</v>
      </c>
      <c r="I46" s="166">
        <f>I45/L45</f>
        <v>0.17705907558203965</v>
      </c>
      <c r="J46" s="124">
        <f>J45/L45</f>
        <v>0.8229409244179603</v>
      </c>
      <c r="K46" s="129"/>
      <c r="L46" s="130">
        <f>+L45/L$58</f>
        <v>0.028557168574616723</v>
      </c>
    </row>
    <row r="47" spans="1:12" ht="18.75" customHeight="1">
      <c r="A47" s="18" t="s">
        <v>29</v>
      </c>
      <c r="B47" s="167">
        <v>763.7208230000001</v>
      </c>
      <c r="C47" s="168">
        <v>3.849775999999999</v>
      </c>
      <c r="D47" s="171"/>
      <c r="E47" s="172">
        <f>SUM(B47:D47)</f>
        <v>767.5705990000001</v>
      </c>
      <c r="F47" s="169"/>
      <c r="G47" s="168">
        <v>10.884312000000003</v>
      </c>
      <c r="H47" s="173">
        <f>SUM(F47:G47)</f>
        <v>10.884312000000003</v>
      </c>
      <c r="I47" s="174">
        <f>+B47+F47</f>
        <v>763.7208230000001</v>
      </c>
      <c r="J47" s="168">
        <f>+C47+G47</f>
        <v>14.734088000000002</v>
      </c>
      <c r="K47" s="175"/>
      <c r="L47" s="176">
        <f>+I47+J47</f>
        <v>778.4549110000002</v>
      </c>
    </row>
    <row r="48" spans="1:35" ht="18.75" customHeight="1">
      <c r="A48" s="25"/>
      <c r="B48" s="163">
        <f>+B47/E47</f>
        <v>0.9949844665689181</v>
      </c>
      <c r="C48" s="124">
        <f>+C47/E47</f>
        <v>0.00501553343108182</v>
      </c>
      <c r="D48" s="125"/>
      <c r="E48" s="164">
        <f>+E47/L47</f>
        <v>0.9860180572487903</v>
      </c>
      <c r="F48" s="163"/>
      <c r="G48" s="124">
        <f>+G47/H47</f>
        <v>1</v>
      </c>
      <c r="H48" s="165">
        <f>+H47/L47</f>
        <v>0.013981942751209647</v>
      </c>
      <c r="I48" s="166">
        <f>I47/L47</f>
        <v>0.9810726507190086</v>
      </c>
      <c r="J48" s="124">
        <f>J47/L47</f>
        <v>0.018927349280991303</v>
      </c>
      <c r="K48" s="129"/>
      <c r="L48" s="130">
        <f>+L47/L$58</f>
        <v>0.020059923917193884</v>
      </c>
      <c r="AH48" s="182"/>
      <c r="AI48" s="182"/>
    </row>
    <row r="49" spans="1:13" ht="18.75" customHeight="1">
      <c r="A49" s="18" t="s">
        <v>31</v>
      </c>
      <c r="B49" s="167">
        <v>34.877462</v>
      </c>
      <c r="C49" s="168">
        <v>9.899229</v>
      </c>
      <c r="D49" s="171"/>
      <c r="E49" s="172">
        <f>SUM(B49:D49)</f>
        <v>44.776691</v>
      </c>
      <c r="F49" s="167"/>
      <c r="G49" s="168"/>
      <c r="H49" s="173"/>
      <c r="I49" s="174">
        <f>+B49+F49</f>
        <v>34.877462</v>
      </c>
      <c r="J49" s="168">
        <f>+C49+G49</f>
        <v>9.899229</v>
      </c>
      <c r="K49" s="175"/>
      <c r="L49" s="176">
        <f>+I49+J49</f>
        <v>44.776691</v>
      </c>
      <c r="M49" s="3"/>
    </row>
    <row r="50" spans="1:12" ht="18.75" customHeight="1">
      <c r="A50" s="25"/>
      <c r="B50" s="163">
        <f>+B49/E49</f>
        <v>0.7789200412330604</v>
      </c>
      <c r="C50" s="124">
        <f>+C49/E49</f>
        <v>0.2210799587669397</v>
      </c>
      <c r="D50" s="125"/>
      <c r="E50" s="164">
        <f>+E49/L49</f>
        <v>1</v>
      </c>
      <c r="F50" s="163"/>
      <c r="G50" s="124"/>
      <c r="H50" s="165"/>
      <c r="I50" s="166">
        <f>I49/L49</f>
        <v>0.7789200412330604</v>
      </c>
      <c r="J50" s="124">
        <f>J49/L49</f>
        <v>0.2210799587669397</v>
      </c>
      <c r="K50" s="129"/>
      <c r="L50" s="130">
        <f>+L49/L$58</f>
        <v>0.001153845909417996</v>
      </c>
    </row>
    <row r="51" spans="1:12" ht="18.75" customHeight="1">
      <c r="A51" s="18" t="s">
        <v>32</v>
      </c>
      <c r="B51" s="167">
        <v>96.47367200000001</v>
      </c>
      <c r="C51" s="168"/>
      <c r="D51" s="171"/>
      <c r="E51" s="172">
        <f>SUM(B51:D51)</f>
        <v>96.47367200000001</v>
      </c>
      <c r="F51" s="169"/>
      <c r="G51" s="168">
        <v>0.16288800000000003</v>
      </c>
      <c r="H51" s="173">
        <f>SUM(F51:G51)</f>
        <v>0.16288800000000003</v>
      </c>
      <c r="I51" s="174">
        <f>+B51+F51</f>
        <v>96.47367200000001</v>
      </c>
      <c r="J51" s="168">
        <f>+C51+G51</f>
        <v>0.16288800000000003</v>
      </c>
      <c r="K51" s="175"/>
      <c r="L51" s="176">
        <f>+I51+J51</f>
        <v>96.63656</v>
      </c>
    </row>
    <row r="52" spans="1:12" ht="18.75" customHeight="1">
      <c r="A52" s="25"/>
      <c r="B52" s="163">
        <f>+B51/E51</f>
        <v>1</v>
      </c>
      <c r="C52" s="124"/>
      <c r="D52" s="125"/>
      <c r="E52" s="164">
        <f>+E51/L51</f>
        <v>0.9983144267552571</v>
      </c>
      <c r="F52" s="163"/>
      <c r="G52" s="124">
        <f>+G51/H51</f>
        <v>1</v>
      </c>
      <c r="H52" s="165">
        <f>+H51/L51</f>
        <v>0.0016855732447429838</v>
      </c>
      <c r="I52" s="166">
        <f>I51/L51</f>
        <v>0.9983144267552571</v>
      </c>
      <c r="J52" s="124">
        <f>J51/L51</f>
        <v>0.0016855732447429838</v>
      </c>
      <c r="K52" s="129"/>
      <c r="L52" s="130">
        <f>+L51/L$58</f>
        <v>0.0024902174985692157</v>
      </c>
    </row>
    <row r="53" spans="1:12" ht="18.75" customHeight="1">
      <c r="A53" s="18" t="s">
        <v>33</v>
      </c>
      <c r="B53" s="167"/>
      <c r="C53" s="168">
        <v>25.215188000000005</v>
      </c>
      <c r="D53" s="171"/>
      <c r="E53" s="172">
        <f>SUM(B53:D53)</f>
        <v>25.215188000000005</v>
      </c>
      <c r="F53" s="169"/>
      <c r="G53" s="168">
        <v>12.856176000000001</v>
      </c>
      <c r="H53" s="173">
        <f>SUM(F53:G53)</f>
        <v>12.856176000000001</v>
      </c>
      <c r="I53" s="174"/>
      <c r="J53" s="168">
        <f>+C53+G53</f>
        <v>38.071364</v>
      </c>
      <c r="K53" s="175"/>
      <c r="L53" s="176">
        <f>+I53+J53</f>
        <v>38.071364</v>
      </c>
    </row>
    <row r="54" spans="1:12" ht="18.75" customHeight="1">
      <c r="A54" s="25"/>
      <c r="B54" s="163"/>
      <c r="C54" s="124">
        <f>+C53/E53</f>
        <v>1</v>
      </c>
      <c r="D54" s="125"/>
      <c r="E54" s="164">
        <f>+E53/L53</f>
        <v>0.6623137537178864</v>
      </c>
      <c r="F54" s="163"/>
      <c r="G54" s="124">
        <f>+G53/H53</f>
        <v>1</v>
      </c>
      <c r="H54" s="165">
        <f>+H53/L53</f>
        <v>0.3376862462821138</v>
      </c>
      <c r="I54" s="166"/>
      <c r="J54" s="124">
        <f>J53/L53</f>
        <v>1</v>
      </c>
      <c r="K54" s="129"/>
      <c r="L54" s="130">
        <f>+L53/L$58</f>
        <v>0.0009810570329407224</v>
      </c>
    </row>
    <row r="55" spans="1:12" ht="18.75" customHeight="1">
      <c r="A55" s="18" t="s">
        <v>34</v>
      </c>
      <c r="B55" s="167">
        <v>3.846184</v>
      </c>
      <c r="C55" s="168">
        <v>497.047721</v>
      </c>
      <c r="D55" s="171"/>
      <c r="E55" s="172">
        <f>SUM(B55:D55)</f>
        <v>500.893905</v>
      </c>
      <c r="F55" s="169"/>
      <c r="G55" s="168">
        <v>7.528244999999999</v>
      </c>
      <c r="H55" s="173">
        <f>SUM(F55:G55)</f>
        <v>7.528244999999999</v>
      </c>
      <c r="I55" s="174">
        <f>+B55+F55</f>
        <v>3.846184</v>
      </c>
      <c r="J55" s="168">
        <f>+C55+G55</f>
        <v>504.57596600000005</v>
      </c>
      <c r="K55" s="175"/>
      <c r="L55" s="176">
        <f>+I55+J55</f>
        <v>508.42215000000004</v>
      </c>
    </row>
    <row r="56" spans="1:12" ht="18.75" customHeight="1">
      <c r="A56" s="18"/>
      <c r="B56" s="163">
        <f>+B55/E55</f>
        <v>0.007678640050531259</v>
      </c>
      <c r="C56" s="124">
        <f>+C55/E55</f>
        <v>0.9923213599494688</v>
      </c>
      <c r="D56" s="125"/>
      <c r="E56" s="164">
        <f>+E55/L55</f>
        <v>0.9851929248165131</v>
      </c>
      <c r="F56" s="163"/>
      <c r="G56" s="124">
        <f>+G55/H55</f>
        <v>1</v>
      </c>
      <c r="H56" s="165">
        <f>+H55/L55</f>
        <v>0.014807075183486791</v>
      </c>
      <c r="I56" s="166">
        <f>I55/L55</f>
        <v>0.00756494184999611</v>
      </c>
      <c r="J56" s="124">
        <f>J55/L55</f>
        <v>0.9924350581500039</v>
      </c>
      <c r="K56" s="129"/>
      <c r="L56" s="130">
        <f>+L55/L$58</f>
        <v>0.013101477687018068</v>
      </c>
    </row>
    <row r="57" spans="1:12" ht="2.25" customHeight="1" thickBot="1">
      <c r="A57" s="183"/>
      <c r="B57" s="183"/>
      <c r="C57" s="184"/>
      <c r="D57" s="184"/>
      <c r="E57" s="185"/>
      <c r="F57" s="183"/>
      <c r="G57" s="184"/>
      <c r="H57" s="185"/>
      <c r="I57" s="186"/>
      <c r="J57" s="184"/>
      <c r="K57" s="187"/>
      <c r="L57" s="188"/>
    </row>
    <row r="58" spans="1:12" ht="18.75" customHeight="1" thickTop="1">
      <c r="A58" s="189" t="s">
        <v>35</v>
      </c>
      <c r="B58" s="167">
        <f aca="true" t="shared" si="0" ref="B58:I58">SUM(B7,B9,B11,B13,B15,B17,B19,B21,B23,B25,B27,B29,B31,B33,B35,B37,B39,B41,B43,B45,B47,B49,B51,B53,B55)</f>
        <v>21027.418404235246</v>
      </c>
      <c r="C58" s="168">
        <f t="shared" si="0"/>
        <v>15219.887486000003</v>
      </c>
      <c r="D58" s="168">
        <f t="shared" si="0"/>
        <v>1.2264000000000002</v>
      </c>
      <c r="E58" s="173">
        <f t="shared" si="0"/>
        <v>36248.53229023524</v>
      </c>
      <c r="F58" s="167">
        <f t="shared" si="0"/>
        <v>529.90831255</v>
      </c>
      <c r="G58" s="168">
        <f t="shared" si="0"/>
        <v>2028.0331512236717</v>
      </c>
      <c r="H58" s="173">
        <f t="shared" si="0"/>
        <v>2557.941463773671</v>
      </c>
      <c r="I58" s="174">
        <f t="shared" si="0"/>
        <v>21557.326716785243</v>
      </c>
      <c r="J58" s="168">
        <f>SUM(J7,J9,J11,J13,J15,J17,J19,J21,J23,J25,J27,J29,J31,J33,J35,J37,J39,J41,J43,J45,J47,J49,J51,J53,J55)</f>
        <v>17247.920637223673</v>
      </c>
      <c r="K58" s="175">
        <f>SUM(K7,K9,K11,K13,K15,K17,K21,K23,K25,K27,K29,K31,K33,K35,K37,K39,K41,K43,K45,K47,K49,K51,K53,K55)</f>
        <v>1.2264000000000002</v>
      </c>
      <c r="L58" s="190">
        <f>SUM(I58:K58)</f>
        <v>38806.47375400891</v>
      </c>
    </row>
    <row r="59" spans="1:12" ht="18.75" customHeight="1">
      <c r="A59" s="18"/>
      <c r="B59" s="191">
        <f>B58/E58</f>
        <v>0.580090201607961</v>
      </c>
      <c r="C59" s="138">
        <f>C58/E58</f>
        <v>0.4198759652980485</v>
      </c>
      <c r="D59" s="138">
        <f>+D58/E58</f>
        <v>3.383309399068751E-05</v>
      </c>
      <c r="E59" s="192">
        <f>E58/L58</f>
        <v>0.9340846715424789</v>
      </c>
      <c r="F59" s="191">
        <f>F58/H58</f>
        <v>0.20716201682279262</v>
      </c>
      <c r="G59" s="138">
        <f>G58/H58</f>
        <v>0.7928379831772077</v>
      </c>
      <c r="H59" s="192">
        <f>H58/L58</f>
        <v>0.06591532845752114</v>
      </c>
      <c r="I59" s="193">
        <f>I58/L58</f>
        <v>0.5555085178167795</v>
      </c>
      <c r="J59" s="138">
        <f>J58/L58</f>
        <v>0.44445987920873314</v>
      </c>
      <c r="K59" s="138">
        <f>+K58/L58</f>
        <v>3.160297448755716E-05</v>
      </c>
      <c r="L59" s="194"/>
    </row>
    <row r="60" spans="1:12" ht="2.25" customHeight="1" thickBot="1">
      <c r="A60" s="54"/>
      <c r="B60" s="54"/>
      <c r="C60" s="56"/>
      <c r="D60" s="56"/>
      <c r="E60" s="195"/>
      <c r="F60" s="54"/>
      <c r="G60" s="56"/>
      <c r="H60" s="195"/>
      <c r="I60" s="196"/>
      <c r="J60" s="56"/>
      <c r="K60" s="60"/>
      <c r="L60" s="61"/>
    </row>
    <row r="62" spans="1:11" ht="12.75">
      <c r="A62" t="s">
        <v>68</v>
      </c>
      <c r="K62" s="147"/>
    </row>
    <row r="63" spans="1:9" ht="12.75">
      <c r="A63" t="s">
        <v>46</v>
      </c>
      <c r="I63" s="93"/>
    </row>
    <row r="64" spans="1:12" ht="16.5">
      <c r="A64" s="197" t="s">
        <v>76</v>
      </c>
      <c r="B64" s="3"/>
      <c r="L64" s="93"/>
    </row>
    <row r="65" spans="1:2" ht="16.5">
      <c r="A65" s="198" t="s">
        <v>77</v>
      </c>
      <c r="B65" s="3"/>
    </row>
    <row r="66" spans="1:2" ht="16.5">
      <c r="A66" s="198" t="s">
        <v>78</v>
      </c>
      <c r="B66" s="3"/>
    </row>
    <row r="67" spans="1:2" ht="16.5">
      <c r="A67" s="198" t="s">
        <v>79</v>
      </c>
      <c r="B67" s="3"/>
    </row>
    <row r="69" spans="2:3" ht="12.75">
      <c r="B69" s="93"/>
      <c r="C69" s="93"/>
    </row>
    <row r="72" ht="12.75">
      <c r="N72" s="179"/>
    </row>
    <row r="73" ht="12.75">
      <c r="N73" s="179"/>
    </row>
    <row r="74" ht="12.75">
      <c r="N74" s="179"/>
    </row>
    <row r="75" spans="12:26" ht="12.75">
      <c r="L75" s="199"/>
      <c r="M75" s="199"/>
      <c r="N75" s="199"/>
      <c r="O75" s="199"/>
      <c r="P75" s="199"/>
      <c r="Q75" s="200"/>
      <c r="R75" s="201"/>
      <c r="S75" s="199"/>
      <c r="T75" s="199"/>
      <c r="U75" s="199"/>
      <c r="V75" s="199"/>
      <c r="W75" s="199"/>
      <c r="X75" s="199"/>
      <c r="Y75" s="199"/>
      <c r="Z75" s="199"/>
    </row>
    <row r="76" spans="12:26" ht="12.75">
      <c r="L76" s="199"/>
      <c r="M76" s="199"/>
      <c r="N76" s="199"/>
      <c r="O76" s="199"/>
      <c r="P76" s="199"/>
      <c r="Q76" s="200"/>
      <c r="R76" s="201"/>
      <c r="S76" s="199"/>
      <c r="T76" s="199"/>
      <c r="U76" s="199"/>
      <c r="V76" s="199"/>
      <c r="W76" s="199"/>
      <c r="X76" s="199"/>
      <c r="Y76" s="199"/>
      <c r="Z76" s="199"/>
    </row>
    <row r="77" spans="12:26" ht="12.75">
      <c r="L77" s="199"/>
      <c r="M77" s="199"/>
      <c r="N77" s="199"/>
      <c r="O77" s="199"/>
      <c r="P77" s="199"/>
      <c r="Q77" s="200"/>
      <c r="R77" s="201"/>
      <c r="S77" s="199"/>
      <c r="T77" s="199"/>
      <c r="U77" s="199"/>
      <c r="V77" s="199"/>
      <c r="W77" s="199"/>
      <c r="X77" s="199"/>
      <c r="Y77" s="199"/>
      <c r="Z77" s="199"/>
    </row>
    <row r="78" spans="12:26" ht="12.75">
      <c r="L78" s="199"/>
      <c r="M78" s="199"/>
      <c r="N78" s="199" t="s">
        <v>80</v>
      </c>
      <c r="O78" s="199"/>
      <c r="P78" s="199"/>
      <c r="Q78" s="200"/>
      <c r="R78" s="201"/>
      <c r="S78" s="199"/>
      <c r="T78" s="199"/>
      <c r="U78" s="199"/>
      <c r="V78" s="199"/>
      <c r="W78" s="199"/>
      <c r="X78" s="199"/>
      <c r="Y78" s="199"/>
      <c r="Z78" s="199"/>
    </row>
    <row r="79" spans="12:26" ht="12.75">
      <c r="L79" s="199"/>
      <c r="M79" s="202" t="s">
        <v>9</v>
      </c>
      <c r="N79" s="203">
        <v>13692.613463000002</v>
      </c>
      <c r="O79" s="199"/>
      <c r="P79" s="203"/>
      <c r="Q79" s="200"/>
      <c r="R79" s="201"/>
      <c r="S79" s="199"/>
      <c r="T79" s="199"/>
      <c r="U79" s="199"/>
      <c r="V79" s="199"/>
      <c r="W79" s="199"/>
      <c r="X79" s="199"/>
      <c r="Y79" s="199"/>
      <c r="Z79" s="199"/>
    </row>
    <row r="80" spans="12:26" ht="12.75">
      <c r="L80" s="199"/>
      <c r="M80" s="202" t="s">
        <v>10</v>
      </c>
      <c r="N80" s="203">
        <v>7084.281588</v>
      </c>
      <c r="O80" s="199"/>
      <c r="P80" s="203"/>
      <c r="Q80" s="200"/>
      <c r="R80" s="201"/>
      <c r="S80" s="199"/>
      <c r="T80" s="199"/>
      <c r="U80" s="199"/>
      <c r="V80" s="199"/>
      <c r="W80" s="199"/>
      <c r="X80" s="199"/>
      <c r="Y80" s="199"/>
      <c r="Z80" s="199"/>
    </row>
    <row r="81" spans="12:26" ht="12.75">
      <c r="L81" s="199"/>
      <c r="M81" s="202" t="s">
        <v>47</v>
      </c>
      <c r="N81" s="203">
        <v>3598.0830130000004</v>
      </c>
      <c r="O81" s="199"/>
      <c r="P81" s="203"/>
      <c r="Q81" s="200"/>
      <c r="R81" s="204"/>
      <c r="S81" s="199"/>
      <c r="T81" s="199"/>
      <c r="U81" s="199"/>
      <c r="V81" s="199"/>
      <c r="W81" s="199"/>
      <c r="X81" s="199"/>
      <c r="Y81" s="199"/>
      <c r="Z81" s="199"/>
    </row>
    <row r="82" spans="12:26" ht="12.75">
      <c r="L82" s="199"/>
      <c r="M82" s="202" t="s">
        <v>12</v>
      </c>
      <c r="N82" s="203">
        <v>2436.9903010000003</v>
      </c>
      <c r="O82" s="199"/>
      <c r="P82" s="203"/>
      <c r="Q82" s="199"/>
      <c r="R82" s="199"/>
      <c r="S82" s="199"/>
      <c r="T82" s="199"/>
      <c r="U82" s="199"/>
      <c r="V82" s="199"/>
      <c r="W82" s="199"/>
      <c r="X82" s="199"/>
      <c r="Y82" s="199"/>
      <c r="Z82" s="199"/>
    </row>
    <row r="83" spans="12:26" ht="12.75">
      <c r="L83" s="199"/>
      <c r="M83" s="202" t="s">
        <v>8</v>
      </c>
      <c r="N83" s="203">
        <v>1501.0013602352399</v>
      </c>
      <c r="O83" s="199"/>
      <c r="P83" s="203"/>
      <c r="Q83" s="199"/>
      <c r="R83" s="205"/>
      <c r="S83" s="199"/>
      <c r="T83" s="199"/>
      <c r="U83" s="199"/>
      <c r="V83" s="199"/>
      <c r="W83" s="199"/>
      <c r="X83" s="199"/>
      <c r="Y83" s="199"/>
      <c r="Z83" s="199"/>
    </row>
    <row r="84" spans="12:26" ht="12.75">
      <c r="L84" s="199"/>
      <c r="M84" s="202" t="s">
        <v>14</v>
      </c>
      <c r="N84" s="203">
        <v>1096.1555850000002</v>
      </c>
      <c r="O84" s="199"/>
      <c r="P84" s="203"/>
      <c r="Q84" s="200"/>
      <c r="R84" s="206"/>
      <c r="S84" s="199"/>
      <c r="T84" s="199"/>
      <c r="U84" s="199"/>
      <c r="V84" s="199"/>
      <c r="W84" s="199"/>
      <c r="X84" s="199"/>
      <c r="Y84" s="199"/>
      <c r="Z84" s="199"/>
    </row>
    <row r="85" spans="12:26" ht="12.75">
      <c r="L85" s="199"/>
      <c r="M85" s="202" t="s">
        <v>16</v>
      </c>
      <c r="N85" s="203">
        <f>N86-SUM(N79:N84)</f>
        <v>6839.40698</v>
      </c>
      <c r="O85" s="199"/>
      <c r="P85" s="199"/>
      <c r="Q85" s="200"/>
      <c r="R85" s="206"/>
      <c r="S85" s="199"/>
      <c r="T85" s="199"/>
      <c r="U85" s="199"/>
      <c r="V85" s="199"/>
      <c r="W85" s="199"/>
      <c r="X85" s="199"/>
      <c r="Y85" s="199"/>
      <c r="Z85" s="199"/>
    </row>
    <row r="86" spans="12:26" ht="12.75">
      <c r="L86" s="199"/>
      <c r="M86" s="199"/>
      <c r="N86" s="207">
        <f>E58</f>
        <v>36248.53229023524</v>
      </c>
      <c r="O86" s="203"/>
      <c r="P86" s="199"/>
      <c r="Q86" s="200"/>
      <c r="R86" s="206"/>
      <c r="S86" s="199"/>
      <c r="T86" s="199"/>
      <c r="U86" s="199"/>
      <c r="V86" s="199"/>
      <c r="W86" s="199"/>
      <c r="X86" s="199"/>
      <c r="Y86" s="199"/>
      <c r="Z86" s="199"/>
    </row>
    <row r="87" spans="12:26" ht="12.75">
      <c r="L87" s="199"/>
      <c r="M87" s="199"/>
      <c r="N87" s="203"/>
      <c r="O87" s="199"/>
      <c r="P87" s="199"/>
      <c r="Q87" s="200"/>
      <c r="R87" s="206"/>
      <c r="S87" s="199"/>
      <c r="T87" s="199"/>
      <c r="U87" s="199"/>
      <c r="V87" s="199"/>
      <c r="W87" s="199"/>
      <c r="X87" s="199"/>
      <c r="Y87" s="199"/>
      <c r="Z87" s="199"/>
    </row>
    <row r="88" spans="12:26" ht="12.75">
      <c r="L88" s="199"/>
      <c r="M88" s="199"/>
      <c r="N88" s="199"/>
      <c r="O88" s="203"/>
      <c r="P88" s="199"/>
      <c r="Q88" s="200"/>
      <c r="R88" s="206"/>
      <c r="S88" s="199"/>
      <c r="T88" s="199"/>
      <c r="U88" s="199"/>
      <c r="V88" s="199"/>
      <c r="W88" s="199"/>
      <c r="X88" s="199"/>
      <c r="Y88" s="199"/>
      <c r="Z88" s="199"/>
    </row>
    <row r="89" spans="12:26" ht="12.75">
      <c r="L89" s="199"/>
      <c r="M89" s="199"/>
      <c r="N89" s="199"/>
      <c r="O89" s="199"/>
      <c r="P89" s="199"/>
      <c r="Q89" s="200"/>
      <c r="R89" s="206"/>
      <c r="S89" s="199"/>
      <c r="T89" s="199"/>
      <c r="U89" s="199"/>
      <c r="V89" s="199"/>
      <c r="W89" s="199"/>
      <c r="X89" s="199"/>
      <c r="Y89" s="199"/>
      <c r="Z89" s="199"/>
    </row>
    <row r="90" spans="12:26" ht="12.75">
      <c r="L90" s="199"/>
      <c r="M90" s="199"/>
      <c r="N90" s="199" t="s">
        <v>58</v>
      </c>
      <c r="O90" s="199"/>
      <c r="P90" s="199"/>
      <c r="Q90" s="200"/>
      <c r="R90" s="208"/>
      <c r="S90" s="199"/>
      <c r="T90" s="199"/>
      <c r="U90" s="199"/>
      <c r="V90" s="199"/>
      <c r="W90" s="199"/>
      <c r="X90" s="199"/>
      <c r="Y90" s="199"/>
      <c r="Z90" s="199"/>
    </row>
    <row r="91" spans="12:26" ht="12.75">
      <c r="L91" s="199"/>
      <c r="M91" s="199" t="s">
        <v>25</v>
      </c>
      <c r="N91" s="209">
        <v>833.4288017999999</v>
      </c>
      <c r="O91" s="199"/>
      <c r="P91" s="209"/>
      <c r="Q91" s="200"/>
      <c r="R91" s="208"/>
      <c r="S91" s="199"/>
      <c r="T91" s="199"/>
      <c r="U91" s="199"/>
      <c r="V91" s="199"/>
      <c r="W91" s="199"/>
      <c r="X91" s="199"/>
      <c r="Y91" s="199"/>
      <c r="Z91" s="199"/>
    </row>
    <row r="92" spans="12:26" ht="12.75">
      <c r="L92" s="199"/>
      <c r="M92" s="199" t="s">
        <v>9</v>
      </c>
      <c r="N92" s="209">
        <v>437.45747059999997</v>
      </c>
      <c r="O92" s="199"/>
      <c r="P92" s="209"/>
      <c r="Q92" s="200"/>
      <c r="R92" s="208"/>
      <c r="S92" s="199"/>
      <c r="T92" s="199"/>
      <c r="U92" s="199"/>
      <c r="V92" s="199"/>
      <c r="W92" s="199"/>
      <c r="X92" s="199"/>
      <c r="Y92" s="199"/>
      <c r="Z92" s="199"/>
    </row>
    <row r="93" spans="12:26" ht="12.75">
      <c r="L93" s="199"/>
      <c r="M93" s="199" t="s">
        <v>23</v>
      </c>
      <c r="N93" s="209">
        <v>229.84277979999996</v>
      </c>
      <c r="O93" s="199"/>
      <c r="P93" s="209"/>
      <c r="Q93" s="200"/>
      <c r="R93" s="210"/>
      <c r="S93" s="199"/>
      <c r="T93" s="199"/>
      <c r="U93" s="199"/>
      <c r="V93" s="199"/>
      <c r="W93" s="199"/>
      <c r="X93" s="199"/>
      <c r="Y93" s="199"/>
      <c r="Z93" s="199"/>
    </row>
    <row r="94" spans="12:26" ht="12.75">
      <c r="L94" s="199"/>
      <c r="M94" s="199" t="s">
        <v>12</v>
      </c>
      <c r="N94" s="209">
        <v>158.7835436</v>
      </c>
      <c r="O94" s="199"/>
      <c r="P94" s="209"/>
      <c r="Q94" s="200"/>
      <c r="R94" s="199"/>
      <c r="S94" s="199"/>
      <c r="T94" s="199"/>
      <c r="U94" s="199"/>
      <c r="V94" s="199"/>
      <c r="W94" s="199"/>
      <c r="X94" s="199"/>
      <c r="Y94" s="199"/>
      <c r="Z94" s="199"/>
    </row>
    <row r="95" spans="12:26" ht="12.75">
      <c r="L95" s="199"/>
      <c r="M95" s="199" t="s">
        <v>22</v>
      </c>
      <c r="N95" s="209">
        <v>123.50689980000001</v>
      </c>
      <c r="O95" s="199"/>
      <c r="P95" s="209"/>
      <c r="Q95" s="200"/>
      <c r="R95" s="199"/>
      <c r="S95" s="199"/>
      <c r="T95" s="199"/>
      <c r="U95" s="199"/>
      <c r="V95" s="199"/>
      <c r="W95" s="199"/>
      <c r="X95" s="199"/>
      <c r="Y95" s="199"/>
      <c r="Z95" s="199"/>
    </row>
    <row r="96" spans="12:26" ht="12.75">
      <c r="L96" s="199"/>
      <c r="M96" s="199" t="s">
        <v>28</v>
      </c>
      <c r="N96" s="209">
        <v>125.235385779672</v>
      </c>
      <c r="O96" s="199"/>
      <c r="P96" s="209"/>
      <c r="Q96" s="200"/>
      <c r="R96" s="211"/>
      <c r="S96" s="199"/>
      <c r="T96" s="199"/>
      <c r="U96" s="199"/>
      <c r="V96" s="199"/>
      <c r="W96" s="199"/>
      <c r="X96" s="199"/>
      <c r="Y96" s="199"/>
      <c r="Z96" s="199"/>
    </row>
    <row r="97" spans="12:26" ht="12.75">
      <c r="L97" s="199"/>
      <c r="M97" s="199" t="s">
        <v>16</v>
      </c>
      <c r="N97" s="203">
        <f>N98-SUM(N91:N96)</f>
        <v>649.6865823939991</v>
      </c>
      <c r="O97" s="199"/>
      <c r="P97" s="199"/>
      <c r="Q97" s="199"/>
      <c r="R97" s="211"/>
      <c r="S97" s="199"/>
      <c r="T97" s="199"/>
      <c r="U97" s="199"/>
      <c r="V97" s="199"/>
      <c r="W97" s="199"/>
      <c r="X97" s="199"/>
      <c r="Y97" s="199"/>
      <c r="Z97" s="199"/>
    </row>
    <row r="98" spans="12:26" ht="12.75">
      <c r="L98" s="199"/>
      <c r="M98" s="199"/>
      <c r="N98" s="212">
        <f>H58</f>
        <v>2557.941463773671</v>
      </c>
      <c r="O98" s="203"/>
      <c r="P98" s="199"/>
      <c r="Q98" s="199"/>
      <c r="R98" s="211"/>
      <c r="S98" s="199"/>
      <c r="T98" s="199"/>
      <c r="U98" s="199"/>
      <c r="V98" s="199"/>
      <c r="W98" s="199"/>
      <c r="X98" s="199"/>
      <c r="Y98" s="199"/>
      <c r="Z98" s="199"/>
    </row>
    <row r="99" spans="12:26" ht="12.75">
      <c r="L99" s="199"/>
      <c r="M99" s="199"/>
      <c r="N99" s="213"/>
      <c r="O99" s="209"/>
      <c r="P99" s="199"/>
      <c r="Q99" s="199"/>
      <c r="R99" s="211"/>
      <c r="S99" s="199"/>
      <c r="T99" s="199"/>
      <c r="U99" s="199"/>
      <c r="V99" s="199"/>
      <c r="W99" s="199"/>
      <c r="X99" s="199"/>
      <c r="Y99" s="199"/>
      <c r="Z99" s="199"/>
    </row>
    <row r="100" spans="12:26" ht="12.75">
      <c r="L100" s="199"/>
      <c r="M100" s="202"/>
      <c r="N100" s="214"/>
      <c r="O100" s="199"/>
      <c r="P100" s="199"/>
      <c r="Q100" s="199"/>
      <c r="R100" s="211"/>
      <c r="S100" s="199"/>
      <c r="T100" s="199"/>
      <c r="U100" s="199"/>
      <c r="V100" s="199"/>
      <c r="W100" s="199"/>
      <c r="X100" s="199"/>
      <c r="Y100" s="199"/>
      <c r="Z100" s="199"/>
    </row>
    <row r="101" spans="12:26" ht="12.75">
      <c r="L101" s="199"/>
      <c r="M101" s="202"/>
      <c r="N101" s="214"/>
      <c r="O101" s="215"/>
      <c r="P101" s="199"/>
      <c r="Q101" s="199"/>
      <c r="R101" s="211"/>
      <c r="S101" s="199"/>
      <c r="T101" s="199"/>
      <c r="U101" s="199"/>
      <c r="V101" s="199"/>
      <c r="W101" s="199"/>
      <c r="X101" s="199"/>
      <c r="Y101" s="199"/>
      <c r="Z101" s="199"/>
    </row>
    <row r="102" spans="12:26" ht="12.75">
      <c r="L102" s="199"/>
      <c r="M102" s="202"/>
      <c r="N102" s="214"/>
      <c r="O102" s="199"/>
      <c r="P102" s="199"/>
      <c r="Q102" s="199"/>
      <c r="R102" s="211"/>
      <c r="S102" s="199"/>
      <c r="T102" s="199"/>
      <c r="U102" s="199"/>
      <c r="V102" s="199"/>
      <c r="W102" s="199"/>
      <c r="X102" s="199"/>
      <c r="Y102" s="199"/>
      <c r="Z102" s="199"/>
    </row>
    <row r="103" spans="12:26" ht="12.75">
      <c r="L103" s="199"/>
      <c r="M103" s="202"/>
      <c r="N103" s="214"/>
      <c r="O103" s="199"/>
      <c r="P103" s="199"/>
      <c r="Q103" s="199"/>
      <c r="R103" s="211"/>
      <c r="S103" s="199"/>
      <c r="T103" s="199"/>
      <c r="U103" s="199"/>
      <c r="V103" s="199"/>
      <c r="W103" s="199"/>
      <c r="X103" s="199"/>
      <c r="Y103" s="199"/>
      <c r="Z103" s="199"/>
    </row>
    <row r="104" spans="12:26" ht="12.75">
      <c r="L104" s="199"/>
      <c r="M104" s="202"/>
      <c r="N104" s="214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</row>
    <row r="105" spans="12:26" ht="12.75">
      <c r="L105" s="199"/>
      <c r="M105" s="216"/>
      <c r="N105" s="214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</row>
    <row r="106" spans="12:26" ht="12.75">
      <c r="L106" s="199"/>
      <c r="M106" s="202"/>
      <c r="N106" s="214" t="s">
        <v>81</v>
      </c>
      <c r="O106" s="199" t="s">
        <v>19</v>
      </c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</row>
    <row r="107" spans="12:26" ht="12.75">
      <c r="L107" s="199"/>
      <c r="M107" s="199" t="s">
        <v>9</v>
      </c>
      <c r="N107" s="217">
        <v>5406.570696000001</v>
      </c>
      <c r="O107" s="217">
        <v>8723.5002376</v>
      </c>
      <c r="P107" s="199"/>
      <c r="Q107" s="218"/>
      <c r="R107" s="218"/>
      <c r="S107" s="199"/>
      <c r="T107" s="199"/>
      <c r="U107" s="199"/>
      <c r="V107" s="199"/>
      <c r="W107" s="199"/>
      <c r="X107" s="199"/>
      <c r="Y107" s="199"/>
      <c r="Z107" s="199"/>
    </row>
    <row r="108" spans="12:26" ht="12.75">
      <c r="L108" s="199"/>
      <c r="M108" s="199" t="s">
        <v>10</v>
      </c>
      <c r="N108" s="217">
        <v>7098.649413</v>
      </c>
      <c r="O108" s="217">
        <v>0.5798159999999999</v>
      </c>
      <c r="P108" s="199"/>
      <c r="Q108" s="218"/>
      <c r="R108" s="218"/>
      <c r="S108" s="199"/>
      <c r="T108" s="199"/>
      <c r="U108" s="199"/>
      <c r="V108" s="199"/>
      <c r="W108" s="199"/>
      <c r="X108" s="199"/>
      <c r="Y108" s="199"/>
      <c r="Z108" s="199"/>
    </row>
    <row r="109" spans="12:26" ht="12.75">
      <c r="L109" s="199"/>
      <c r="M109" s="199" t="s">
        <v>47</v>
      </c>
      <c r="N109" s="217">
        <v>0</v>
      </c>
      <c r="O109" s="217">
        <v>3668.8689280000003</v>
      </c>
      <c r="P109" s="199"/>
      <c r="Q109" s="218"/>
      <c r="R109" s="218"/>
      <c r="S109" s="199"/>
      <c r="T109" s="199"/>
      <c r="U109" s="199"/>
      <c r="V109" s="199"/>
      <c r="W109" s="199"/>
      <c r="X109" s="199"/>
      <c r="Y109" s="199"/>
      <c r="Z109" s="199"/>
    </row>
    <row r="110" spans="12:26" ht="12.75">
      <c r="L110" s="199"/>
      <c r="M110" s="199" t="s">
        <v>12</v>
      </c>
      <c r="N110" s="217">
        <v>2594.852785</v>
      </c>
      <c r="O110" s="217">
        <v>0.9210595999999999</v>
      </c>
      <c r="P110" s="199"/>
      <c r="Q110" s="218"/>
      <c r="R110" s="218"/>
      <c r="S110" s="199"/>
      <c r="T110" s="199"/>
      <c r="U110" s="199"/>
      <c r="V110" s="199"/>
      <c r="W110" s="199"/>
      <c r="X110" s="199"/>
      <c r="Y110" s="199"/>
      <c r="Z110" s="199"/>
    </row>
    <row r="111" spans="12:26" ht="12.75">
      <c r="L111" s="199"/>
      <c r="M111" s="199" t="s">
        <v>8</v>
      </c>
      <c r="N111" s="217">
        <v>1490.97870623524</v>
      </c>
      <c r="O111" s="217">
        <v>119.85991345200001</v>
      </c>
      <c r="P111" s="199"/>
      <c r="Q111" s="218"/>
      <c r="R111" s="218"/>
      <c r="S111" s="199"/>
      <c r="T111" s="199"/>
      <c r="U111" s="199"/>
      <c r="V111" s="199"/>
      <c r="W111" s="199"/>
      <c r="X111" s="199"/>
      <c r="Y111" s="199"/>
      <c r="Z111" s="199"/>
    </row>
    <row r="112" spans="12:26" ht="12.75">
      <c r="L112" s="199"/>
      <c r="M112" s="199" t="s">
        <v>14</v>
      </c>
      <c r="N112" s="217">
        <v>1079.5357210000002</v>
      </c>
      <c r="O112" s="217">
        <v>79.1914506</v>
      </c>
      <c r="P112" s="199"/>
      <c r="Q112" s="218"/>
      <c r="R112" s="218"/>
      <c r="S112" s="199"/>
      <c r="T112" s="199"/>
      <c r="U112" s="199"/>
      <c r="V112" s="199"/>
      <c r="W112" s="199"/>
      <c r="X112" s="199"/>
      <c r="Y112" s="199"/>
      <c r="Z112" s="199"/>
    </row>
    <row r="113" spans="12:26" ht="12.75">
      <c r="L113" s="199"/>
      <c r="M113" s="199" t="s">
        <v>16</v>
      </c>
      <c r="N113" s="203">
        <f>N115-SUM(N107:N112)</f>
        <v>3886.739395550001</v>
      </c>
      <c r="O113" s="203">
        <f>O115-SUM(O107:O112)</f>
        <v>4654.999231971675</v>
      </c>
      <c r="P113" s="199"/>
      <c r="Q113" s="218"/>
      <c r="R113" s="218"/>
      <c r="S113" s="199"/>
      <c r="T113" s="199"/>
      <c r="U113" s="199"/>
      <c r="V113" s="199"/>
      <c r="W113" s="199"/>
      <c r="X113" s="199"/>
      <c r="Y113" s="199"/>
      <c r="Z113" s="199"/>
    </row>
    <row r="114" spans="12:26" ht="12.75">
      <c r="L114" s="199"/>
      <c r="M114" s="203"/>
      <c r="N114" s="203"/>
      <c r="O114" s="203"/>
      <c r="P114" s="199"/>
      <c r="Q114" s="218"/>
      <c r="R114" s="199"/>
      <c r="S114" s="199"/>
      <c r="T114" s="199"/>
      <c r="U114" s="199"/>
      <c r="V114" s="199"/>
      <c r="W114" s="199"/>
      <c r="X114" s="199"/>
      <c r="Y114" s="199"/>
      <c r="Z114" s="199"/>
    </row>
    <row r="115" spans="12:26" ht="12.75">
      <c r="L115" s="199"/>
      <c r="M115" s="199"/>
      <c r="N115" s="207">
        <f>I58</f>
        <v>21557.326716785243</v>
      </c>
      <c r="O115" s="207">
        <f>J58</f>
        <v>17247.920637223673</v>
      </c>
      <c r="P115" s="203">
        <f>+O115+N115</f>
        <v>38805.24735400891</v>
      </c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</row>
    <row r="116" spans="12:26" ht="12.75">
      <c r="L116" s="199"/>
      <c r="M116" s="199"/>
      <c r="N116" s="199"/>
      <c r="O116" s="199"/>
      <c r="P116" s="199">
        <v>1.2264000000000002</v>
      </c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</row>
    <row r="117" spans="12:26" ht="12.75">
      <c r="L117" s="199"/>
      <c r="M117" s="199"/>
      <c r="N117" s="199"/>
      <c r="O117" s="199"/>
      <c r="P117" s="203">
        <f>SUM(P115:P116)</f>
        <v>38806.47375400891</v>
      </c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</row>
    <row r="118" spans="12:26" ht="12.75">
      <c r="L118" s="199"/>
      <c r="M118" s="21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</row>
    <row r="119" spans="12:26" ht="12.75">
      <c r="L119" s="199"/>
      <c r="M119" s="199" t="s">
        <v>9</v>
      </c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</row>
    <row r="120" spans="12:26" ht="12.75">
      <c r="L120" s="199"/>
      <c r="M120" s="199" t="s">
        <v>10</v>
      </c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</row>
    <row r="121" spans="12:26" ht="12.75">
      <c r="L121" s="199"/>
      <c r="M121" s="199" t="s">
        <v>47</v>
      </c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</row>
    <row r="122" spans="12:26" ht="12.75">
      <c r="L122" s="199"/>
      <c r="M122" s="199" t="s">
        <v>12</v>
      </c>
      <c r="N122" s="199"/>
      <c r="O122" s="220"/>
      <c r="P122" s="220"/>
      <c r="Q122" s="203"/>
      <c r="R122" s="199"/>
      <c r="S122" s="199"/>
      <c r="T122" s="199"/>
      <c r="U122" s="199"/>
      <c r="V122" s="199"/>
      <c r="W122" s="199"/>
      <c r="X122" s="199"/>
      <c r="Y122" s="199"/>
      <c r="Z122" s="199"/>
    </row>
    <row r="123" spans="12:26" ht="12.75">
      <c r="L123" s="199"/>
      <c r="M123" s="199" t="s">
        <v>8</v>
      </c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</row>
    <row r="124" spans="12:26" ht="12.75">
      <c r="L124" s="199"/>
      <c r="M124" s="199" t="s">
        <v>14</v>
      </c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</row>
    <row r="125" spans="12:26" ht="12.75"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</row>
    <row r="126" spans="12:26" ht="12.75"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</row>
    <row r="127" spans="12:26" ht="12.75"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</row>
    <row r="128" spans="12:26" ht="12.75"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</row>
    <row r="129" spans="12:26" ht="12.75"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</row>
    <row r="130" spans="12:26" ht="12.75"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</row>
    <row r="131" spans="12:26" ht="12.75"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</row>
    <row r="132" spans="12:26" ht="12.75"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</row>
  </sheetData>
  <sheetProtection/>
  <mergeCells count="3">
    <mergeCell ref="B4:E4"/>
    <mergeCell ref="F4:H4"/>
    <mergeCell ref="I4:K4"/>
  </mergeCells>
  <printOptions horizontalCentered="1"/>
  <pageMargins left="0.95" right="0.53" top="0.67" bottom="0.46" header="0.34" footer="0.31496062992125984"/>
  <pageSetup fitToHeight="2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3"/>
  <sheetViews>
    <sheetView zoomScaleSheetLayoutView="50" zoomScalePageLayoutView="30" workbookViewId="0" topLeftCell="A1">
      <selection activeCell="A2" sqref="A2"/>
    </sheetView>
  </sheetViews>
  <sheetFormatPr defaultColWidth="11.421875" defaultRowHeight="12.75"/>
  <cols>
    <col min="1" max="1" width="17.57421875" style="0" customWidth="1"/>
    <col min="2" max="2" width="11.7109375" style="0" customWidth="1"/>
    <col min="3" max="3" width="10.57421875" style="0" customWidth="1"/>
    <col min="4" max="4" width="11.7109375" style="0" customWidth="1"/>
    <col min="5" max="5" width="14.8515625" style="0" customWidth="1"/>
    <col min="6" max="6" width="14.57421875" style="0" customWidth="1"/>
    <col min="7" max="7" width="15.7109375" style="0" customWidth="1"/>
    <col min="8" max="8" width="11.8515625" style="0" customWidth="1"/>
    <col min="9" max="9" width="14.57421875" style="0" customWidth="1"/>
    <col min="10" max="10" width="16.57421875" style="0" customWidth="1"/>
    <col min="11" max="11" width="11.421875" style="0" customWidth="1"/>
    <col min="12" max="12" width="17.140625" style="0" bestFit="1" customWidth="1"/>
    <col min="13" max="13" width="23.140625" style="0" bestFit="1" customWidth="1"/>
    <col min="14" max="14" width="24.00390625" style="0" bestFit="1" customWidth="1"/>
    <col min="16" max="16" width="4.7109375" style="0" customWidth="1"/>
    <col min="18" max="18" width="17.421875" style="0" customWidth="1"/>
    <col min="19" max="19" width="12.8515625" style="0" customWidth="1"/>
    <col min="20" max="20" width="12.57421875" style="0" bestFit="1" customWidth="1"/>
    <col min="23" max="23" width="13.57421875" style="0" bestFit="1" customWidth="1"/>
  </cols>
  <sheetData>
    <row r="1" spans="1:5" ht="20.25">
      <c r="A1" s="1" t="s">
        <v>82</v>
      </c>
      <c r="B1" s="1"/>
      <c r="C1" s="1"/>
      <c r="D1" s="1"/>
      <c r="E1" s="1"/>
    </row>
    <row r="2" ht="12.75">
      <c r="G2" t="s">
        <v>83</v>
      </c>
    </row>
    <row r="3" ht="13.5" thickBot="1"/>
    <row r="4" spans="1:10" ht="18.75" customHeight="1">
      <c r="A4" s="111"/>
      <c r="B4" s="702" t="s">
        <v>84</v>
      </c>
      <c r="C4" s="697"/>
      <c r="D4" s="703"/>
      <c r="E4" s="702" t="s">
        <v>85</v>
      </c>
      <c r="F4" s="697"/>
      <c r="G4" s="703"/>
      <c r="H4" s="697" t="s">
        <v>86</v>
      </c>
      <c r="I4" s="697"/>
      <c r="J4" s="7" t="s">
        <v>3</v>
      </c>
    </row>
    <row r="5" spans="1:10" ht="18.75" customHeight="1">
      <c r="A5" s="112" t="s">
        <v>48</v>
      </c>
      <c r="B5" s="113" t="s">
        <v>87</v>
      </c>
      <c r="C5" s="8" t="s">
        <v>88</v>
      </c>
      <c r="D5" s="155" t="s">
        <v>43</v>
      </c>
      <c r="E5" s="113" t="s">
        <v>87</v>
      </c>
      <c r="F5" s="8" t="s">
        <v>89</v>
      </c>
      <c r="G5" s="155" t="s">
        <v>43</v>
      </c>
      <c r="H5" s="156" t="s">
        <v>90</v>
      </c>
      <c r="I5" s="8" t="s">
        <v>91</v>
      </c>
      <c r="J5" s="11" t="s">
        <v>49</v>
      </c>
    </row>
    <row r="6" spans="1:10" ht="18.75" customHeight="1" thickBot="1">
      <c r="A6" s="117"/>
      <c r="B6" s="12"/>
      <c r="C6" s="13"/>
      <c r="D6" s="157"/>
      <c r="E6" s="12"/>
      <c r="F6" s="14"/>
      <c r="G6" s="157"/>
      <c r="H6" s="66"/>
      <c r="I6" s="13"/>
      <c r="J6" s="17"/>
    </row>
    <row r="7" spans="1:10" ht="18.75" customHeight="1">
      <c r="A7" s="18" t="s">
        <v>5</v>
      </c>
      <c r="B7" s="221"/>
      <c r="C7" s="222"/>
      <c r="D7" s="223"/>
      <c r="E7" s="221"/>
      <c r="F7" s="222">
        <v>48716.35848307273</v>
      </c>
      <c r="G7" s="224">
        <f>SUM(E7:F7)</f>
        <v>48716.35848307273</v>
      </c>
      <c r="H7" s="225"/>
      <c r="I7" s="226">
        <f>+C7+F7</f>
        <v>48716.35848307273</v>
      </c>
      <c r="J7" s="227">
        <f>+H7+I7</f>
        <v>48716.35848307273</v>
      </c>
    </row>
    <row r="8" spans="1:10" ht="18.75" customHeight="1">
      <c r="A8" s="25"/>
      <c r="B8" s="163"/>
      <c r="C8" s="124"/>
      <c r="D8" s="164"/>
      <c r="E8" s="163"/>
      <c r="F8" s="124">
        <f>+F7/G7</f>
        <v>1</v>
      </c>
      <c r="G8" s="165">
        <f>+G7/J7</f>
        <v>1</v>
      </c>
      <c r="H8" s="166"/>
      <c r="I8" s="124">
        <f>I7/J7</f>
        <v>1</v>
      </c>
      <c r="J8" s="130">
        <f>+J7/J$58</f>
        <v>0.008865221183616007</v>
      </c>
    </row>
    <row r="9" spans="1:10" ht="18.75" customHeight="1">
      <c r="A9" s="18" t="s">
        <v>8</v>
      </c>
      <c r="B9" s="228">
        <v>7</v>
      </c>
      <c r="C9" s="226"/>
      <c r="D9" s="223">
        <f>SUM(B9:C9)</f>
        <v>7</v>
      </c>
      <c r="E9" s="228"/>
      <c r="F9" s="226">
        <v>211039.79839823113</v>
      </c>
      <c r="G9" s="224">
        <f>SUM(E9:F9)</f>
        <v>211039.79839823113</v>
      </c>
      <c r="H9" s="225">
        <f>+B9+E9</f>
        <v>7</v>
      </c>
      <c r="I9" s="226">
        <f>+C9+F9</f>
        <v>211039.79839823113</v>
      </c>
      <c r="J9" s="227">
        <f>+H9+I9</f>
        <v>211046.79839823113</v>
      </c>
    </row>
    <row r="10" spans="1:10" ht="18.75" customHeight="1">
      <c r="A10" s="25"/>
      <c r="B10" s="163">
        <f>+B9/D9</f>
        <v>1</v>
      </c>
      <c r="C10" s="124"/>
      <c r="D10" s="164">
        <f>+D9/J9</f>
        <v>3.316799900840699E-05</v>
      </c>
      <c r="E10" s="163"/>
      <c r="F10" s="124">
        <f>+F9/G9</f>
        <v>1</v>
      </c>
      <c r="G10" s="165">
        <f>+G9/J9</f>
        <v>0.9999668320009916</v>
      </c>
      <c r="H10" s="166">
        <f>H9/J9</f>
        <v>3.316799900840699E-05</v>
      </c>
      <c r="I10" s="124">
        <f>I9/J9</f>
        <v>0.9999668320009916</v>
      </c>
      <c r="J10" s="130">
        <f>+J9/J$58</f>
        <v>0.03840550907647246</v>
      </c>
    </row>
    <row r="11" spans="1:10" ht="18.75" customHeight="1">
      <c r="A11" s="18" t="s">
        <v>11</v>
      </c>
      <c r="B11" s="229"/>
      <c r="C11" s="226"/>
      <c r="D11" s="223"/>
      <c r="E11" s="229">
        <v>2</v>
      </c>
      <c r="F11" s="226">
        <v>84699</v>
      </c>
      <c r="G11" s="224">
        <f>SUM(E11:F11)</f>
        <v>84701</v>
      </c>
      <c r="H11" s="225">
        <f>+B11+E11</f>
        <v>2</v>
      </c>
      <c r="I11" s="226">
        <f>+C11+F11</f>
        <v>84699</v>
      </c>
      <c r="J11" s="227">
        <f>+H11+I11</f>
        <v>84701</v>
      </c>
    </row>
    <row r="12" spans="1:10" ht="18.75" customHeight="1">
      <c r="A12" s="25"/>
      <c r="B12" s="163"/>
      <c r="C12" s="124"/>
      <c r="D12" s="164"/>
      <c r="E12" s="163">
        <f>+E11/G11</f>
        <v>2.3612472107767322E-05</v>
      </c>
      <c r="F12" s="124">
        <f>+F11/G11</f>
        <v>0.9999763875278922</v>
      </c>
      <c r="G12" s="165">
        <f>+G11/J11</f>
        <v>1</v>
      </c>
      <c r="H12" s="166">
        <f>H11/J11</f>
        <v>2.3612472107767322E-05</v>
      </c>
      <c r="I12" s="124">
        <f>I11/J11</f>
        <v>0.9999763875278922</v>
      </c>
      <c r="J12" s="130">
        <f>+J11/J$58</f>
        <v>0.015413572008555797</v>
      </c>
    </row>
    <row r="13" spans="1:11" ht="18.75" customHeight="1">
      <c r="A13" s="18" t="s">
        <v>14</v>
      </c>
      <c r="B13" s="228">
        <v>9</v>
      </c>
      <c r="C13" s="226"/>
      <c r="D13" s="223">
        <f>SUM(B13:C13)</f>
        <v>9</v>
      </c>
      <c r="E13" s="228">
        <v>6</v>
      </c>
      <c r="F13" s="226">
        <v>322452</v>
      </c>
      <c r="G13" s="224">
        <f>SUM(E13:F13)</f>
        <v>322458</v>
      </c>
      <c r="H13" s="225">
        <f>+B13+E13</f>
        <v>15</v>
      </c>
      <c r="I13" s="226">
        <f>+C13+F13</f>
        <v>322452</v>
      </c>
      <c r="J13" s="227">
        <f>+H13+I13</f>
        <v>322467</v>
      </c>
      <c r="K13" s="3"/>
    </row>
    <row r="14" spans="1:10" ht="18.75" customHeight="1">
      <c r="A14" s="25"/>
      <c r="B14" s="163">
        <f>+B13/D13</f>
        <v>1</v>
      </c>
      <c r="C14" s="124"/>
      <c r="D14" s="164">
        <f>+D13/J13</f>
        <v>2.790983263403697E-05</v>
      </c>
      <c r="E14" s="163">
        <f>+E13/G13</f>
        <v>1.8607074409690564E-05</v>
      </c>
      <c r="F14" s="124">
        <f>+F13/G13</f>
        <v>0.9999813929255903</v>
      </c>
      <c r="G14" s="165">
        <f>+G13/J13</f>
        <v>0.999972090167366</v>
      </c>
      <c r="H14" s="166">
        <f>H13/J13</f>
        <v>4.6516387723394955E-05</v>
      </c>
      <c r="I14" s="124">
        <f>I13/J13</f>
        <v>0.9999534836122767</v>
      </c>
      <c r="J14" s="130">
        <f>+J13/J$58</f>
        <v>0.058681341718314566</v>
      </c>
    </row>
    <row r="15" spans="1:10" ht="18.75" customHeight="1">
      <c r="A15" s="18" t="s">
        <v>15</v>
      </c>
      <c r="B15" s="230"/>
      <c r="C15" s="231"/>
      <c r="D15" s="232"/>
      <c r="E15" s="230">
        <v>1</v>
      </c>
      <c r="F15" s="231">
        <v>108562</v>
      </c>
      <c r="G15" s="233">
        <f>SUM(E15:F15)</f>
        <v>108563</v>
      </c>
      <c r="H15" s="234">
        <f>+B15+E15</f>
        <v>1</v>
      </c>
      <c r="I15" s="231">
        <f>+C15+F15</f>
        <v>108562</v>
      </c>
      <c r="J15" s="235">
        <f>+H15+I15</f>
        <v>108563</v>
      </c>
    </row>
    <row r="16" spans="1:10" ht="18.75" customHeight="1">
      <c r="A16" s="25"/>
      <c r="B16" s="163"/>
      <c r="C16" s="124"/>
      <c r="D16" s="164"/>
      <c r="E16" s="163"/>
      <c r="F16" s="124">
        <f>+F15/G15</f>
        <v>0.999990788758601</v>
      </c>
      <c r="G16" s="165">
        <f>+G15/J15</f>
        <v>1</v>
      </c>
      <c r="H16" s="166">
        <f>H15/J15</f>
        <v>9.211241399003343E-06</v>
      </c>
      <c r="I16" s="124">
        <f>I15/J15</f>
        <v>0.999990788758601</v>
      </c>
      <c r="J16" s="130">
        <f>+J15/J$58</f>
        <v>0.019755889752952657</v>
      </c>
    </row>
    <row r="17" spans="1:10" ht="18.75" customHeight="1">
      <c r="A17" s="18" t="s">
        <v>17</v>
      </c>
      <c r="B17" s="236">
        <v>2</v>
      </c>
      <c r="C17" s="231"/>
      <c r="D17" s="232">
        <f>SUM(B17:C17)</f>
        <v>2</v>
      </c>
      <c r="E17" s="236">
        <v>1</v>
      </c>
      <c r="F17" s="231">
        <v>160454.0312634407</v>
      </c>
      <c r="G17" s="233">
        <f>SUM(E17:F17)</f>
        <v>160455.0312634407</v>
      </c>
      <c r="H17" s="234">
        <f>+B17+E17</f>
        <v>3</v>
      </c>
      <c r="I17" s="231">
        <f>+C17+F17</f>
        <v>160454.0312634407</v>
      </c>
      <c r="J17" s="235">
        <f>+H17+I17</f>
        <v>160457.0312634407</v>
      </c>
    </row>
    <row r="18" spans="1:10" ht="18.75" customHeight="1">
      <c r="A18" s="25"/>
      <c r="B18" s="163">
        <f>+B17/D17</f>
        <v>1</v>
      </c>
      <c r="C18" s="124"/>
      <c r="D18" s="164">
        <f>+D17/J17</f>
        <v>1.2464396133045555E-05</v>
      </c>
      <c r="E18" s="163">
        <f>+E17/G17</f>
        <v>6.232275748076512E-06</v>
      </c>
      <c r="F18" s="124">
        <f>+F17/G17</f>
        <v>0.999993767724252</v>
      </c>
      <c r="G18" s="165">
        <f>+G17/J17</f>
        <v>0.999987535603867</v>
      </c>
      <c r="H18" s="166">
        <f>H17/J17</f>
        <v>1.869659419956833E-05</v>
      </c>
      <c r="I18" s="124">
        <f>I17/J17</f>
        <v>0.9999813034058004</v>
      </c>
      <c r="J18" s="130">
        <f>+J17/J$58</f>
        <v>0.029199371975043173</v>
      </c>
    </row>
    <row r="19" spans="1:10" ht="18.75" customHeight="1">
      <c r="A19" s="18" t="s">
        <v>47</v>
      </c>
      <c r="B19" s="236">
        <v>6</v>
      </c>
      <c r="C19" s="231"/>
      <c r="D19" s="232">
        <f>SUM(B19:C19)</f>
        <v>6</v>
      </c>
      <c r="E19" s="236">
        <v>31</v>
      </c>
      <c r="F19" s="231">
        <v>193619</v>
      </c>
      <c r="G19" s="233">
        <f>SUM(E19:F19)</f>
        <v>193650</v>
      </c>
      <c r="H19" s="234">
        <f>+B19+E19</f>
        <v>37</v>
      </c>
      <c r="I19" s="231">
        <f>+C19+F19</f>
        <v>193619</v>
      </c>
      <c r="J19" s="235">
        <f>+H19+I19</f>
        <v>193656</v>
      </c>
    </row>
    <row r="20" spans="1:10" ht="18.75" customHeight="1">
      <c r="A20" s="25"/>
      <c r="B20" s="163">
        <f>+B19/D19</f>
        <v>1</v>
      </c>
      <c r="C20" s="124"/>
      <c r="D20" s="164">
        <f>+D19/J19</f>
        <v>3.098277357789069E-05</v>
      </c>
      <c r="E20" s="163">
        <f>+E19/G19</f>
        <v>0.0001600826232894397</v>
      </c>
      <c r="F20" s="124">
        <f>+F19/G19</f>
        <v>0.9998399173767105</v>
      </c>
      <c r="G20" s="165">
        <f>+G19/J19</f>
        <v>0.9999690172264221</v>
      </c>
      <c r="H20" s="166">
        <f>H19/J19</f>
        <v>0.00019106043706365928</v>
      </c>
      <c r="I20" s="124">
        <f>I19/J19</f>
        <v>0.9998089395629364</v>
      </c>
      <c r="J20" s="130">
        <f>+J19/J$58</f>
        <v>0.03524079645917854</v>
      </c>
    </row>
    <row r="21" spans="1:26" ht="18.75" customHeight="1">
      <c r="A21" s="18" t="s">
        <v>20</v>
      </c>
      <c r="B21" s="236">
        <v>6</v>
      </c>
      <c r="C21" s="231"/>
      <c r="D21" s="232">
        <f>SUM(B21:C21)</f>
        <v>6</v>
      </c>
      <c r="E21" s="236">
        <v>3</v>
      </c>
      <c r="F21" s="231">
        <v>245079</v>
      </c>
      <c r="G21" s="233">
        <f>SUM(E21:F21)</f>
        <v>245082</v>
      </c>
      <c r="H21" s="234">
        <f>+B21+E21</f>
        <v>9</v>
      </c>
      <c r="I21" s="231">
        <f>+C21+F21</f>
        <v>245079</v>
      </c>
      <c r="J21" s="235">
        <f>+H21+I21</f>
        <v>245088</v>
      </c>
      <c r="Y21" s="179"/>
      <c r="Z21" s="179"/>
    </row>
    <row r="22" spans="1:10" ht="18.75" customHeight="1">
      <c r="A22" s="25"/>
      <c r="B22" s="163">
        <f>+B21/D21</f>
        <v>1</v>
      </c>
      <c r="C22" s="124"/>
      <c r="D22" s="164">
        <f>+D21/J21</f>
        <v>2.4481002741872306E-05</v>
      </c>
      <c r="E22" s="163">
        <f>+E21/G21</f>
        <v>1.2240801038019928E-05</v>
      </c>
      <c r="F22" s="124">
        <f>+F21/G21</f>
        <v>0.999987759198962</v>
      </c>
      <c r="G22" s="165">
        <f>+G21/J21</f>
        <v>0.9999755189972581</v>
      </c>
      <c r="H22" s="166">
        <f>H21/J21</f>
        <v>3.672150411280846E-05</v>
      </c>
      <c r="I22" s="124">
        <f>I21/J21</f>
        <v>0.9999632784958872</v>
      </c>
      <c r="J22" s="130">
        <f>+J21/J$58</f>
        <v>0.044600199955525</v>
      </c>
    </row>
    <row r="23" spans="1:10" ht="18.75" customHeight="1">
      <c r="A23" s="18" t="s">
        <v>10</v>
      </c>
      <c r="B23" s="236">
        <v>7</v>
      </c>
      <c r="C23" s="231"/>
      <c r="D23" s="232">
        <f>SUM(B23:C23)</f>
        <v>7</v>
      </c>
      <c r="E23" s="236"/>
      <c r="F23" s="231">
        <v>76341</v>
      </c>
      <c r="G23" s="233">
        <f>SUM(E23:F23)</f>
        <v>76341</v>
      </c>
      <c r="H23" s="234">
        <f>+B23+E23</f>
        <v>7</v>
      </c>
      <c r="I23" s="231">
        <f>+C23+F23</f>
        <v>76341</v>
      </c>
      <c r="J23" s="235">
        <f>+H23+I23</f>
        <v>76348</v>
      </c>
    </row>
    <row r="24" spans="1:10" ht="18.75" customHeight="1">
      <c r="A24" s="25"/>
      <c r="B24" s="163">
        <f>+B23/D23</f>
        <v>1</v>
      </c>
      <c r="C24" s="124"/>
      <c r="D24" s="164">
        <f>+D23/J23</f>
        <v>9.16854403520721E-05</v>
      </c>
      <c r="E24" s="163"/>
      <c r="F24" s="124">
        <f>+F23/G23</f>
        <v>1</v>
      </c>
      <c r="G24" s="165">
        <f>+G23/J23</f>
        <v>0.9999083145596479</v>
      </c>
      <c r="H24" s="166">
        <f>H23/J23</f>
        <v>9.16854403520721E-05</v>
      </c>
      <c r="I24" s="124">
        <f>I23/J23</f>
        <v>0.9999083145596479</v>
      </c>
      <c r="J24" s="130">
        <f>+J23/J$58</f>
        <v>0.01389352422886646</v>
      </c>
    </row>
    <row r="25" spans="1:10" ht="18.75" customHeight="1">
      <c r="A25" s="18" t="s">
        <v>21</v>
      </c>
      <c r="B25" s="236">
        <v>2</v>
      </c>
      <c r="C25" s="231"/>
      <c r="D25" s="232">
        <f>SUM(B25:C25)</f>
        <v>2</v>
      </c>
      <c r="E25" s="236"/>
      <c r="F25" s="231">
        <v>110412.23355427268</v>
      </c>
      <c r="G25" s="233">
        <f>SUM(E25:F25)</f>
        <v>110412.23355427268</v>
      </c>
      <c r="H25" s="234">
        <f>+B25+E25</f>
        <v>2</v>
      </c>
      <c r="I25" s="231">
        <f>+C25+F25</f>
        <v>110412.23355427268</v>
      </c>
      <c r="J25" s="235">
        <f>+H25+I25</f>
        <v>110414.23355427268</v>
      </c>
    </row>
    <row r="26" spans="1:10" ht="18.75" customHeight="1">
      <c r="A26" s="25"/>
      <c r="B26" s="163">
        <f>+B25/D25</f>
        <v>1</v>
      </c>
      <c r="C26" s="124"/>
      <c r="D26" s="164">
        <f>+D25/J25</f>
        <v>1.8113606693804797E-05</v>
      </c>
      <c r="E26" s="163"/>
      <c r="F26" s="124">
        <f>+F25/G25</f>
        <v>1</v>
      </c>
      <c r="G26" s="165">
        <f>+G25/J25</f>
        <v>0.9999818863933062</v>
      </c>
      <c r="H26" s="166">
        <f>H25/J25</f>
        <v>1.8113606693804797E-05</v>
      </c>
      <c r="I26" s="124">
        <f>I25/J25</f>
        <v>0.9999818863933062</v>
      </c>
      <c r="J26" s="130">
        <f>+J25/J$58</f>
        <v>0.020092770329255612</v>
      </c>
    </row>
    <row r="27" spans="1:11" ht="18.75" customHeight="1">
      <c r="A27" s="18" t="s">
        <v>22</v>
      </c>
      <c r="B27" s="230">
        <v>10</v>
      </c>
      <c r="C27" s="231"/>
      <c r="D27" s="232">
        <f>SUM(B27:C27)</f>
        <v>10</v>
      </c>
      <c r="E27" s="230">
        <v>5</v>
      </c>
      <c r="F27" s="231">
        <v>167549</v>
      </c>
      <c r="G27" s="233">
        <f>SUM(E27:F27)</f>
        <v>167554</v>
      </c>
      <c r="H27" s="234">
        <f>+B27+E27</f>
        <v>15</v>
      </c>
      <c r="I27" s="231">
        <f>+C27+F27</f>
        <v>167549</v>
      </c>
      <c r="J27" s="235">
        <f>+H27+I27</f>
        <v>167564</v>
      </c>
      <c r="K27" s="3"/>
    </row>
    <row r="28" spans="1:10" ht="18.75" customHeight="1">
      <c r="A28" s="25"/>
      <c r="B28" s="163">
        <f>+B27/D27</f>
        <v>1</v>
      </c>
      <c r="C28" s="124"/>
      <c r="D28" s="164">
        <f>+D27/J27</f>
        <v>5.967868993339858E-05</v>
      </c>
      <c r="E28" s="163">
        <f>+E27/G27</f>
        <v>2.9841125845995918E-05</v>
      </c>
      <c r="F28" s="124">
        <f>+F27/G27</f>
        <v>0.999970158874154</v>
      </c>
      <c r="G28" s="165">
        <f>+G27/J27</f>
        <v>0.9999403213100666</v>
      </c>
      <c r="H28" s="166">
        <f>H27/J27</f>
        <v>8.951803490009787E-05</v>
      </c>
      <c r="I28" s="124">
        <f>I27/J27</f>
        <v>0.9999104819650999</v>
      </c>
      <c r="J28" s="130">
        <f>+J27/J$58</f>
        <v>0.030492671633648286</v>
      </c>
    </row>
    <row r="29" spans="1:10" ht="18.75" customHeight="1">
      <c r="A29" s="18" t="s">
        <v>12</v>
      </c>
      <c r="B29" s="236">
        <v>11</v>
      </c>
      <c r="C29" s="231"/>
      <c r="D29" s="232">
        <f>SUM(B29:C29)</f>
        <v>11</v>
      </c>
      <c r="E29" s="236"/>
      <c r="F29" s="231">
        <v>261947</v>
      </c>
      <c r="G29" s="233">
        <f>SUM(E29:F29)</f>
        <v>261947</v>
      </c>
      <c r="H29" s="234">
        <f>+B29+E29</f>
        <v>11</v>
      </c>
      <c r="I29" s="231">
        <f>+C29+F29</f>
        <v>261947</v>
      </c>
      <c r="J29" s="235">
        <f>+H29+I29</f>
        <v>261958</v>
      </c>
    </row>
    <row r="30" spans="1:10" ht="18.75" customHeight="1">
      <c r="A30" s="25"/>
      <c r="B30" s="163">
        <f>+B29/D29</f>
        <v>1</v>
      </c>
      <c r="C30" s="124"/>
      <c r="D30" s="164">
        <f>+D29/J29</f>
        <v>4.199146428053352E-05</v>
      </c>
      <c r="E30" s="163"/>
      <c r="F30" s="124">
        <f>+F29/G29</f>
        <v>1</v>
      </c>
      <c r="G30" s="165">
        <f>+G29/J29</f>
        <v>0.9999580085357195</v>
      </c>
      <c r="H30" s="166">
        <f>H29/J29</f>
        <v>4.199146428053352E-05</v>
      </c>
      <c r="I30" s="124">
        <f>I29/J29</f>
        <v>0.9999580085357195</v>
      </c>
      <c r="J30" s="130">
        <f>+J29/J$58</f>
        <v>0.04767013962311259</v>
      </c>
    </row>
    <row r="31" spans="1:11" ht="18.75" customHeight="1">
      <c r="A31" s="18" t="s">
        <v>23</v>
      </c>
      <c r="B31" s="236">
        <v>9</v>
      </c>
      <c r="C31" s="231"/>
      <c r="D31" s="232">
        <f>SUM(B31:C31)</f>
        <v>9</v>
      </c>
      <c r="E31" s="236">
        <v>2</v>
      </c>
      <c r="F31" s="231">
        <v>326115.59730794</v>
      </c>
      <c r="G31" s="233">
        <f>SUM(E31:F31)</f>
        <v>326117.59730794</v>
      </c>
      <c r="H31" s="234">
        <f>+B31+E31</f>
        <v>11</v>
      </c>
      <c r="I31" s="231">
        <f>+C31+F31</f>
        <v>326115.59730794</v>
      </c>
      <c r="J31" s="235">
        <f>+H31+I31</f>
        <v>326126.59730794</v>
      </c>
      <c r="K31" s="3"/>
    </row>
    <row r="32" spans="1:10" ht="18.75" customHeight="1">
      <c r="A32" s="25"/>
      <c r="B32" s="163">
        <f>+B31/D31</f>
        <v>1</v>
      </c>
      <c r="C32" s="124"/>
      <c r="D32" s="164">
        <f>+D31/J31</f>
        <v>2.759664521168106E-05</v>
      </c>
      <c r="E32" s="163"/>
      <c r="F32" s="124">
        <f>+F31/G31</f>
        <v>0.9999938672429317</v>
      </c>
      <c r="G32" s="165">
        <f>+G31/J31</f>
        <v>0.9999724033547883</v>
      </c>
      <c r="H32" s="166">
        <f>H31/J31</f>
        <v>3.3729233036499076E-05</v>
      </c>
      <c r="I32" s="124">
        <f>I31/J31</f>
        <v>0.9999662707669635</v>
      </c>
      <c r="J32" s="130">
        <f>+J31/J$58</f>
        <v>0.059347301584529256</v>
      </c>
    </row>
    <row r="33" spans="1:10" ht="18.75" customHeight="1">
      <c r="A33" s="18" t="s">
        <v>24</v>
      </c>
      <c r="B33" s="230"/>
      <c r="C33" s="231"/>
      <c r="D33" s="232"/>
      <c r="E33" s="230">
        <v>6</v>
      </c>
      <c r="F33" s="231">
        <v>239314.9807934703</v>
      </c>
      <c r="G33" s="233">
        <f>SUM(E33:F33)</f>
        <v>239320.9807934703</v>
      </c>
      <c r="H33" s="234">
        <f>+B33+E33</f>
        <v>6</v>
      </c>
      <c r="I33" s="231">
        <f>+C33+F33</f>
        <v>239314.9807934703</v>
      </c>
      <c r="J33" s="235">
        <f>+H33+I33</f>
        <v>239320.9807934703</v>
      </c>
    </row>
    <row r="34" spans="1:10" ht="18.75" customHeight="1">
      <c r="A34" s="25"/>
      <c r="B34" s="163"/>
      <c r="C34" s="124" t="s">
        <v>92</v>
      </c>
      <c r="D34" s="164"/>
      <c r="E34" s="163">
        <f>+E33/G33</f>
        <v>2.507093185105192E-05</v>
      </c>
      <c r="F34" s="124">
        <f>+F33/G33</f>
        <v>0.999974929068149</v>
      </c>
      <c r="G34" s="165">
        <f>+G33/J33</f>
        <v>1</v>
      </c>
      <c r="H34" s="166">
        <f>H33/J33</f>
        <v>2.507093185105192E-05</v>
      </c>
      <c r="I34" s="124">
        <f>I33/J33</f>
        <v>0.999974929068149</v>
      </c>
      <c r="J34" s="130">
        <f>+J33/J$58</f>
        <v>0.04355073931380212</v>
      </c>
    </row>
    <row r="35" spans="1:11" ht="18.75" customHeight="1">
      <c r="A35" s="18" t="s">
        <v>9</v>
      </c>
      <c r="B35" s="236">
        <v>40</v>
      </c>
      <c r="C35" s="231"/>
      <c r="D35" s="232">
        <f>SUM(B35:C35)</f>
        <v>40</v>
      </c>
      <c r="E35" s="236">
        <v>71</v>
      </c>
      <c r="F35" s="231">
        <v>1881991.9980042758</v>
      </c>
      <c r="G35" s="233">
        <f>SUM(E35:F35)</f>
        <v>1882062.9980042758</v>
      </c>
      <c r="H35" s="234">
        <f>+B35+E35</f>
        <v>111</v>
      </c>
      <c r="I35" s="231">
        <f>+C35+F35</f>
        <v>1881991.9980042758</v>
      </c>
      <c r="J35" s="235">
        <f>+H35+I35</f>
        <v>1882102.9980042758</v>
      </c>
      <c r="K35" s="3"/>
    </row>
    <row r="36" spans="1:10" ht="18.75" customHeight="1">
      <c r="A36" s="25"/>
      <c r="B36" s="163">
        <f>+B35/D35</f>
        <v>1</v>
      </c>
      <c r="C36" s="124"/>
      <c r="D36" s="164">
        <f>+D35/J35</f>
        <v>2.1252821998803875E-05</v>
      </c>
      <c r="E36" s="163">
        <f>+E35/G35</f>
        <v>3.772456080125257E-05</v>
      </c>
      <c r="F36" s="124">
        <f>+F35/G35</f>
        <v>0.9999622754391988</v>
      </c>
      <c r="G36" s="165">
        <f>+G35/J35</f>
        <v>0.9999787471780012</v>
      </c>
      <c r="H36" s="166">
        <f>H35/J35</f>
        <v>5.897658104668075E-05</v>
      </c>
      <c r="I36" s="124">
        <f>I35/J35</f>
        <v>0.9999410234189533</v>
      </c>
      <c r="J36" s="130">
        <f>+J35/J$58</f>
        <v>0.3424980825168257</v>
      </c>
    </row>
    <row r="37" spans="1:10" ht="18.75" customHeight="1">
      <c r="A37" s="18" t="s">
        <v>25</v>
      </c>
      <c r="B37" s="230"/>
      <c r="C37" s="231"/>
      <c r="D37" s="232"/>
      <c r="E37" s="230"/>
      <c r="F37" s="231">
        <v>104560</v>
      </c>
      <c r="G37" s="233">
        <f>SUM(E37:F37)</f>
        <v>104560</v>
      </c>
      <c r="H37" s="234"/>
      <c r="I37" s="231">
        <f>+C37+F37</f>
        <v>104560</v>
      </c>
      <c r="J37" s="235">
        <f>+H37+I37</f>
        <v>104560</v>
      </c>
    </row>
    <row r="38" spans="1:10" ht="18.75" customHeight="1">
      <c r="A38" s="25"/>
      <c r="B38" s="163"/>
      <c r="C38" s="124"/>
      <c r="D38" s="164"/>
      <c r="E38" s="163"/>
      <c r="F38" s="124">
        <f>+F37/G37</f>
        <v>1</v>
      </c>
      <c r="G38" s="165">
        <f>+G37/J37</f>
        <v>1</v>
      </c>
      <c r="H38" s="166"/>
      <c r="I38" s="124">
        <f>I37/J37</f>
        <v>1</v>
      </c>
      <c r="J38" s="130">
        <f>+J37/J$58</f>
        <v>0.019027438745877784</v>
      </c>
    </row>
    <row r="39" spans="1:10" ht="18.75" customHeight="1">
      <c r="A39" s="18" t="s">
        <v>26</v>
      </c>
      <c r="B39" s="230"/>
      <c r="C39" s="231"/>
      <c r="D39" s="232"/>
      <c r="E39" s="230"/>
      <c r="F39" s="231">
        <v>22643</v>
      </c>
      <c r="G39" s="233">
        <f>SUM(E39:F39)</f>
        <v>22643</v>
      </c>
      <c r="H39" s="234"/>
      <c r="I39" s="231">
        <f>+C39+F39</f>
        <v>22643</v>
      </c>
      <c r="J39" s="235">
        <f>+H39+I39</f>
        <v>22643</v>
      </c>
    </row>
    <row r="40" spans="1:10" ht="18.75" customHeight="1">
      <c r="A40" s="25"/>
      <c r="B40" s="163"/>
      <c r="C40" s="124"/>
      <c r="D40" s="164"/>
      <c r="E40" s="163"/>
      <c r="F40" s="124">
        <f>+F39/G39</f>
        <v>1</v>
      </c>
      <c r="G40" s="165">
        <f>+G39/J39</f>
        <v>1</v>
      </c>
      <c r="H40" s="166"/>
      <c r="I40" s="124">
        <f>I39/J39</f>
        <v>1</v>
      </c>
      <c r="J40" s="130">
        <f>+J39/J$58</f>
        <v>0.004120488671795243</v>
      </c>
    </row>
    <row r="41" spans="1:11" ht="18.75" customHeight="1">
      <c r="A41" s="18" t="s">
        <v>13</v>
      </c>
      <c r="B41" s="236">
        <v>2</v>
      </c>
      <c r="C41" s="231"/>
      <c r="D41" s="232">
        <f>SUM(B41:C41)</f>
        <v>2</v>
      </c>
      <c r="E41" s="236"/>
      <c r="F41" s="231">
        <v>45796.646462462646</v>
      </c>
      <c r="G41" s="233">
        <f>SUM(E41:F41)</f>
        <v>45796.646462462646</v>
      </c>
      <c r="H41" s="234">
        <f>+B41+E41</f>
        <v>2</v>
      </c>
      <c r="I41" s="231">
        <f>+C41+F41</f>
        <v>45796.646462462646</v>
      </c>
      <c r="J41" s="235">
        <f>+H41+I41</f>
        <v>45798.646462462646</v>
      </c>
      <c r="K41" s="3"/>
    </row>
    <row r="42" spans="1:10" ht="18.75" customHeight="1">
      <c r="A42" s="25"/>
      <c r="B42" s="163">
        <f>+B41/D41</f>
        <v>1</v>
      </c>
      <c r="C42" s="124"/>
      <c r="D42" s="164">
        <f>+D41/J41</f>
        <v>4.366941284256586E-05</v>
      </c>
      <c r="E42" s="163"/>
      <c r="F42" s="124">
        <f>+F41/G41</f>
        <v>1</v>
      </c>
      <c r="G42" s="165">
        <f>+G41/J41</f>
        <v>0.9999563305871574</v>
      </c>
      <c r="H42" s="166">
        <f>H41/J41</f>
        <v>4.366941284256586E-05</v>
      </c>
      <c r="I42" s="124">
        <f>I41/J41</f>
        <v>0.9999563305871574</v>
      </c>
      <c r="J42" s="130">
        <f>+J41/J$58</f>
        <v>0.008334266834435923</v>
      </c>
    </row>
    <row r="43" spans="1:11" ht="18.75" customHeight="1">
      <c r="A43" s="18" t="s">
        <v>27</v>
      </c>
      <c r="B43" s="236">
        <v>9</v>
      </c>
      <c r="C43" s="231"/>
      <c r="D43" s="232">
        <f>SUM(B43:C43)</f>
        <v>9</v>
      </c>
      <c r="E43" s="236"/>
      <c r="F43" s="231">
        <v>43352</v>
      </c>
      <c r="G43" s="233">
        <f>SUM(E43:F43)</f>
        <v>43352</v>
      </c>
      <c r="H43" s="234">
        <f>+B43+E43</f>
        <v>9</v>
      </c>
      <c r="I43" s="231">
        <f>+C43+F43</f>
        <v>43352</v>
      </c>
      <c r="J43" s="235">
        <f>+H43+I43</f>
        <v>43361</v>
      </c>
      <c r="K43" s="3"/>
    </row>
    <row r="44" spans="1:10" ht="18.75" customHeight="1">
      <c r="A44" s="25"/>
      <c r="B44" s="163">
        <f>+B43/D43</f>
        <v>1</v>
      </c>
      <c r="C44" s="124"/>
      <c r="D44" s="164">
        <f>+D43/J43</f>
        <v>0.00020755978875025945</v>
      </c>
      <c r="E44" s="163"/>
      <c r="F44" s="124">
        <f>+F43/G43</f>
        <v>1</v>
      </c>
      <c r="G44" s="165">
        <f>+G43/J43</f>
        <v>0.9997924402112497</v>
      </c>
      <c r="H44" s="166">
        <f>H43/J43</f>
        <v>0.00020755978875025945</v>
      </c>
      <c r="I44" s="124">
        <f>I43/J43</f>
        <v>0.9997924402112497</v>
      </c>
      <c r="J44" s="130">
        <f>+J43/J$58</f>
        <v>0.00789067302467489</v>
      </c>
    </row>
    <row r="45" spans="1:10" ht="18.75" customHeight="1">
      <c r="A45" s="18" t="s">
        <v>28</v>
      </c>
      <c r="B45" s="230">
        <v>7</v>
      </c>
      <c r="C45" s="231"/>
      <c r="D45" s="232">
        <f>SUM(B45:C45)</f>
        <v>7</v>
      </c>
      <c r="E45" s="230">
        <v>1</v>
      </c>
      <c r="F45" s="231">
        <v>321770.7897682226</v>
      </c>
      <c r="G45" s="233">
        <f>SUM(E45:F45)</f>
        <v>321771.7897682226</v>
      </c>
      <c r="H45" s="234">
        <f>+B45+E45</f>
        <v>8</v>
      </c>
      <c r="I45" s="231">
        <f>+C45+F45</f>
        <v>321770.7897682226</v>
      </c>
      <c r="J45" s="235">
        <f>+H45+I45</f>
        <v>321778.7897682226</v>
      </c>
    </row>
    <row r="46" spans="1:10" ht="18.75" customHeight="1">
      <c r="A46" s="25"/>
      <c r="B46" s="163">
        <f>+B45/D45</f>
        <v>1</v>
      </c>
      <c r="C46" s="124"/>
      <c r="D46" s="164">
        <f>+D45/J45</f>
        <v>2.1754075229887287E-05</v>
      </c>
      <c r="E46" s="163">
        <f>+E45/G45</f>
        <v>3.10779263999593E-06</v>
      </c>
      <c r="F46" s="124">
        <f>+F45/G45</f>
        <v>0.99999689220736</v>
      </c>
      <c r="G46" s="165">
        <f>+G45/J45</f>
        <v>0.9999782459247701</v>
      </c>
      <c r="H46" s="166">
        <f>H45/J45</f>
        <v>2.486180026272833E-05</v>
      </c>
      <c r="I46" s="124">
        <f>I45/J45</f>
        <v>0.9999751381997373</v>
      </c>
      <c r="J46" s="130">
        <f>+J45/J$58</f>
        <v>0.05855610378765819</v>
      </c>
    </row>
    <row r="47" spans="1:10" ht="18.75" customHeight="1">
      <c r="A47" s="18" t="s">
        <v>29</v>
      </c>
      <c r="B47" s="230">
        <v>3</v>
      </c>
      <c r="C47" s="231"/>
      <c r="D47" s="232">
        <f>SUM(B47:C47)</f>
        <v>3</v>
      </c>
      <c r="E47" s="230"/>
      <c r="F47" s="231">
        <v>197803</v>
      </c>
      <c r="G47" s="233">
        <f>SUM(E47:F47)</f>
        <v>197803</v>
      </c>
      <c r="H47" s="234">
        <f>+B47+E47</f>
        <v>3</v>
      </c>
      <c r="I47" s="231">
        <f>+C47+F47</f>
        <v>197803</v>
      </c>
      <c r="J47" s="235">
        <f>+H47+I47</f>
        <v>197806</v>
      </c>
    </row>
    <row r="48" spans="1:10" ht="18.75" customHeight="1">
      <c r="A48" s="25"/>
      <c r="B48" s="163">
        <f>+B47/D47</f>
        <v>1</v>
      </c>
      <c r="C48" s="124"/>
      <c r="D48" s="164">
        <f>+D47/J47</f>
        <v>1.5166375135233512E-05</v>
      </c>
      <c r="E48" s="163">
        <f>+E47/G47</f>
        <v>0</v>
      </c>
      <c r="F48" s="124">
        <f>+F47/G47</f>
        <v>1</v>
      </c>
      <c r="G48" s="165">
        <f>+G47/J47</f>
        <v>0.9999848336248648</v>
      </c>
      <c r="H48" s="166">
        <f>H47/J47</f>
        <v>1.5166375135233512E-05</v>
      </c>
      <c r="I48" s="124">
        <f>I47/J47</f>
        <v>0.9999848336248648</v>
      </c>
      <c r="J48" s="130">
        <f>+J47/J$58</f>
        <v>0.035995997977879696</v>
      </c>
    </row>
    <row r="49" spans="1:11" ht="18.75" customHeight="1">
      <c r="A49" s="18" t="s">
        <v>31</v>
      </c>
      <c r="B49" s="230">
        <v>1</v>
      </c>
      <c r="C49" s="231"/>
      <c r="D49" s="232">
        <f>SUM(B49:C49)</f>
        <v>1</v>
      </c>
      <c r="E49" s="230">
        <v>1</v>
      </c>
      <c r="F49" s="231">
        <v>129744.99999999999</v>
      </c>
      <c r="G49" s="233">
        <f>SUM(E49:F49)</f>
        <v>129745.99999999999</v>
      </c>
      <c r="H49" s="234">
        <f>+B49+E49</f>
        <v>2</v>
      </c>
      <c r="I49" s="231">
        <f>+C49+F49</f>
        <v>129744.99999999999</v>
      </c>
      <c r="J49" s="235">
        <f>+H49+I49</f>
        <v>129746.99999999999</v>
      </c>
      <c r="K49" s="3"/>
    </row>
    <row r="50" spans="1:10" ht="18.75" customHeight="1">
      <c r="A50" s="25"/>
      <c r="B50" s="163">
        <f>+B49/D49</f>
        <v>1</v>
      </c>
      <c r="C50" s="124"/>
      <c r="D50" s="164">
        <f>+D49/J49</f>
        <v>7.707307298049282E-06</v>
      </c>
      <c r="E50" s="163"/>
      <c r="F50" s="124">
        <f>+F49/G49</f>
        <v>0.9999922926332989</v>
      </c>
      <c r="G50" s="165">
        <f>+G49/J49</f>
        <v>0.999992292692702</v>
      </c>
      <c r="H50" s="166">
        <f>H49/J49</f>
        <v>1.5414614596098564E-05</v>
      </c>
      <c r="I50" s="124">
        <f>I49/J49</f>
        <v>0.9999845853854039</v>
      </c>
      <c r="J50" s="130">
        <f>+J49/J$58</f>
        <v>0.02361087504745031</v>
      </c>
    </row>
    <row r="51" spans="1:10" ht="18.75" customHeight="1">
      <c r="A51" s="18" t="s">
        <v>32</v>
      </c>
      <c r="B51" s="230"/>
      <c r="C51" s="231"/>
      <c r="D51" s="232"/>
      <c r="E51" s="230"/>
      <c r="F51" s="231">
        <v>83873.35353753733</v>
      </c>
      <c r="G51" s="233">
        <f>SUM(E51:F51)</f>
        <v>83873.35353753733</v>
      </c>
      <c r="H51" s="234"/>
      <c r="I51" s="231">
        <f>+C51+F51</f>
        <v>83873.35353753733</v>
      </c>
      <c r="J51" s="235">
        <f>+H51+I51</f>
        <v>83873.35353753733</v>
      </c>
    </row>
    <row r="52" spans="1:10" ht="18.75" customHeight="1">
      <c r="A52" s="25"/>
      <c r="B52" s="163"/>
      <c r="C52" s="124"/>
      <c r="D52" s="164"/>
      <c r="E52" s="163"/>
      <c r="F52" s="124">
        <f>+F51/G51</f>
        <v>1</v>
      </c>
      <c r="G52" s="165">
        <f>+G51/J51</f>
        <v>1</v>
      </c>
      <c r="H52" s="166"/>
      <c r="I52" s="124">
        <f>I51/J51</f>
        <v>1</v>
      </c>
      <c r="J52" s="130">
        <f>+J51/J$58</f>
        <v>0.015262959992796895</v>
      </c>
    </row>
    <row r="53" spans="1:10" ht="18.75" customHeight="1">
      <c r="A53" s="18" t="s">
        <v>33</v>
      </c>
      <c r="B53" s="230"/>
      <c r="C53" s="231"/>
      <c r="D53" s="232"/>
      <c r="E53" s="230"/>
      <c r="F53" s="231">
        <v>44051.21242707405</v>
      </c>
      <c r="G53" s="233">
        <f>SUM(E53:F53)</f>
        <v>44051.21242707405</v>
      </c>
      <c r="H53" s="234"/>
      <c r="I53" s="231">
        <f>+C53+F53</f>
        <v>44051.21242707405</v>
      </c>
      <c r="J53" s="235">
        <f>+H53+I53</f>
        <v>44051.21242707405</v>
      </c>
    </row>
    <row r="54" spans="1:10" ht="18.75" customHeight="1">
      <c r="A54" s="25"/>
      <c r="B54" s="163"/>
      <c r="C54" s="124"/>
      <c r="D54" s="164"/>
      <c r="E54" s="163"/>
      <c r="F54" s="124">
        <f>+F53/G53</f>
        <v>1</v>
      </c>
      <c r="G54" s="165">
        <f>+G53/J53</f>
        <v>1</v>
      </c>
      <c r="H54" s="166"/>
      <c r="I54" s="124">
        <f>I53/J53</f>
        <v>1</v>
      </c>
      <c r="J54" s="130">
        <f>+J53/J$58</f>
        <v>0.008016275307362297</v>
      </c>
    </row>
    <row r="55" spans="1:10" ht="18.75" customHeight="1">
      <c r="A55" s="18" t="s">
        <v>34</v>
      </c>
      <c r="B55" s="230"/>
      <c r="C55" s="231"/>
      <c r="D55" s="232"/>
      <c r="E55" s="230"/>
      <c r="F55" s="231">
        <v>63072.99999999999</v>
      </c>
      <c r="G55" s="233">
        <f>SUM(E55:F55)</f>
        <v>63072.99999999999</v>
      </c>
      <c r="H55" s="234">
        <f>+B55+E55</f>
        <v>0</v>
      </c>
      <c r="I55" s="231">
        <f>+C55+F55</f>
        <v>63072.99999999999</v>
      </c>
      <c r="J55" s="235">
        <f>+H55+I55</f>
        <v>63072.99999999999</v>
      </c>
    </row>
    <row r="56" spans="1:10" ht="18.75" customHeight="1">
      <c r="A56" s="18"/>
      <c r="B56" s="163"/>
      <c r="C56" s="124"/>
      <c r="D56" s="164"/>
      <c r="E56" s="163"/>
      <c r="F56" s="124">
        <f>+F55/G55</f>
        <v>1</v>
      </c>
      <c r="G56" s="165">
        <f>+G55/J55</f>
        <v>1</v>
      </c>
      <c r="H56" s="166">
        <f>H55/J55</f>
        <v>0</v>
      </c>
      <c r="I56" s="124">
        <f>I55/J55</f>
        <v>1</v>
      </c>
      <c r="J56" s="130">
        <f>+J55/J$58</f>
        <v>0.011477789250370593</v>
      </c>
    </row>
    <row r="57" spans="1:10" ht="2.25" customHeight="1" thickBot="1">
      <c r="A57" s="183"/>
      <c r="B57" s="183"/>
      <c r="C57" s="184"/>
      <c r="D57" s="185"/>
      <c r="E57" s="183"/>
      <c r="F57" s="184"/>
      <c r="G57" s="185"/>
      <c r="H57" s="186"/>
      <c r="I57" s="184"/>
      <c r="J57" s="188"/>
    </row>
    <row r="58" spans="1:10" ht="18.75" customHeight="1" thickTop="1">
      <c r="A58" s="189" t="s">
        <v>35</v>
      </c>
      <c r="B58" s="230">
        <f>SUM(B7,B9,B11,B13,B15,B17,B19,B21,B23,B25,B27,B29,B31,B33,B35,B37,B39,B41,B43,B45,B47,B49,B51,B53,B55)</f>
        <v>131</v>
      </c>
      <c r="C58" s="231"/>
      <c r="D58" s="233">
        <f>SUM(B58:C58)</f>
        <v>131</v>
      </c>
      <c r="E58" s="230">
        <f>SUM(E7,E9,E11,E13,E15,E17,E19,E21,E23,E25,E27,E29,E31,E33,E35,E37,E39,E41,E43,E45,E47,E49,E51,E53,E55)</f>
        <v>130</v>
      </c>
      <c r="F58" s="231">
        <f>SUM(F7,F9,F11,F13,F15,F17,F19,F21,F23,F25,F27,F29,F31,F33,F35,F37,F39,F41,F43,F45,F47,F49,F51,F53,F55)</f>
        <v>5494961</v>
      </c>
      <c r="G58" s="233">
        <f>SUM(E58:F58)</f>
        <v>5495091</v>
      </c>
      <c r="H58" s="234">
        <f>SUM(H7,H9,H11,H13,H15,H17,H19,H21,H23,H25,H27,H29,H31,H33,H35,H37,H39,H41,H43,H45,H47,H49,H51,H53,H55)</f>
        <v>261</v>
      </c>
      <c r="I58" s="231">
        <f>SUM(I7,I9,I11,I13,I15,I17,I19,I21,I23,I25,I27,I29,I31,I33,I35,I37,I39,I41,I43,I45,I47,I49,I51,I53,I55)</f>
        <v>5494961</v>
      </c>
      <c r="J58" s="237">
        <f>SUM(H58:I58)</f>
        <v>5495222</v>
      </c>
    </row>
    <row r="59" spans="1:10" ht="18.75" customHeight="1">
      <c r="A59" s="18"/>
      <c r="B59" s="191">
        <f>B58/D58</f>
        <v>1</v>
      </c>
      <c r="C59" s="138"/>
      <c r="D59" s="192">
        <f>D58/J58</f>
        <v>2.383889131321719E-05</v>
      </c>
      <c r="E59" s="191">
        <f>E58/G58</f>
        <v>2.3657479011721555E-05</v>
      </c>
      <c r="F59" s="138">
        <f>F58/G58</f>
        <v>0.9999763425209883</v>
      </c>
      <c r="G59" s="192">
        <f>G58/J58</f>
        <v>0.9999761611086868</v>
      </c>
      <c r="H59" s="193">
        <f>H58/J58</f>
        <v>4.749580635686784E-05</v>
      </c>
      <c r="I59" s="138">
        <f>I58/J58</f>
        <v>0.9999525041936431</v>
      </c>
      <c r="J59" s="194"/>
    </row>
    <row r="60" spans="1:10" ht="2.25" customHeight="1" thickBot="1">
      <c r="A60" s="54"/>
      <c r="B60" s="54"/>
      <c r="C60" s="56"/>
      <c r="D60" s="195"/>
      <c r="E60" s="54"/>
      <c r="F60" s="56"/>
      <c r="G60" s="195"/>
      <c r="H60" s="196"/>
      <c r="I60" s="56"/>
      <c r="J60" s="61"/>
    </row>
    <row r="62" spans="1:7" ht="12.75">
      <c r="A62" t="s">
        <v>46</v>
      </c>
      <c r="G62" s="238"/>
    </row>
    <row r="63" spans="6:9" ht="12.75">
      <c r="F63" s="238"/>
      <c r="I63" s="238"/>
    </row>
    <row r="64" spans="1:2" ht="14.25">
      <c r="A64" s="95" t="s">
        <v>53</v>
      </c>
      <c r="B64" s="3"/>
    </row>
    <row r="65" spans="1:2" ht="14.25">
      <c r="A65" s="96" t="s">
        <v>64</v>
      </c>
      <c r="B65" s="3"/>
    </row>
    <row r="66" spans="1:2" ht="14.25">
      <c r="A66" s="96" t="s">
        <v>65</v>
      </c>
      <c r="B66" s="3"/>
    </row>
    <row r="67" spans="1:2" ht="14.25">
      <c r="A67" s="96" t="s">
        <v>74</v>
      </c>
      <c r="B67" s="3"/>
    </row>
    <row r="72" ht="12.75">
      <c r="M72" s="179"/>
    </row>
    <row r="73" ht="12.75">
      <c r="M73" s="179"/>
    </row>
    <row r="80" ht="12.75">
      <c r="O80" s="238"/>
    </row>
    <row r="84" spans="14:15" ht="12.75">
      <c r="N84" s="238"/>
      <c r="O84" s="238"/>
    </row>
    <row r="85" ht="12.75">
      <c r="N85" s="238"/>
    </row>
    <row r="86" spans="12:13" ht="12.75">
      <c r="L86" s="110"/>
      <c r="M86" s="239"/>
    </row>
    <row r="88" spans="12:13" ht="12.75">
      <c r="L88" s="240" t="s">
        <v>93</v>
      </c>
      <c r="M88" s="240" t="s">
        <v>94</v>
      </c>
    </row>
    <row r="89" spans="12:13" ht="12.75">
      <c r="L89" s="241" t="s">
        <v>9</v>
      </c>
      <c r="M89" s="242">
        <v>40</v>
      </c>
    </row>
    <row r="90" spans="12:13" ht="12.75">
      <c r="L90" s="241" t="s">
        <v>40</v>
      </c>
      <c r="M90" s="242">
        <v>11</v>
      </c>
    </row>
    <row r="91" spans="12:13" ht="12.75">
      <c r="L91" s="241" t="s">
        <v>22</v>
      </c>
      <c r="M91" s="242">
        <v>10</v>
      </c>
    </row>
    <row r="92" spans="12:13" ht="12.75">
      <c r="L92" s="241" t="s">
        <v>23</v>
      </c>
      <c r="M92" s="242">
        <v>9</v>
      </c>
    </row>
    <row r="93" spans="12:13" ht="12.75">
      <c r="L93" s="241" t="s">
        <v>14</v>
      </c>
      <c r="M93" s="242">
        <v>9</v>
      </c>
    </row>
    <row r="94" spans="12:13" ht="12.75">
      <c r="L94" s="241" t="s">
        <v>27</v>
      </c>
      <c r="M94" s="242">
        <v>9</v>
      </c>
    </row>
    <row r="95" spans="12:13" ht="12.75">
      <c r="L95" s="241" t="s">
        <v>16</v>
      </c>
      <c r="M95" s="242">
        <v>43</v>
      </c>
    </row>
    <row r="96" spans="12:13" ht="12.75">
      <c r="L96" s="240" t="s">
        <v>35</v>
      </c>
      <c r="M96" s="243">
        <f>SUM(M89:M95)</f>
        <v>131</v>
      </c>
    </row>
    <row r="112" ht="12.75">
      <c r="N112" s="238"/>
    </row>
    <row r="113" ht="12.75">
      <c r="N113" s="238"/>
    </row>
    <row r="114" ht="12.75">
      <c r="N114" s="238"/>
    </row>
    <row r="115" spans="12:14" ht="12.75">
      <c r="L115" s="240" t="s">
        <v>93</v>
      </c>
      <c r="M115" s="240" t="s">
        <v>95</v>
      </c>
      <c r="N115" s="238"/>
    </row>
    <row r="116" spans="12:14" ht="12.75">
      <c r="L116" s="240" t="s">
        <v>9</v>
      </c>
      <c r="M116" s="244">
        <v>1881991.9980042758</v>
      </c>
      <c r="N116" s="238"/>
    </row>
    <row r="117" spans="12:14" ht="12.75">
      <c r="L117" s="240" t="s">
        <v>23</v>
      </c>
      <c r="M117" s="244">
        <v>326115.5973079401</v>
      </c>
      <c r="N117" s="238"/>
    </row>
    <row r="118" spans="12:15" ht="12.75">
      <c r="L118" s="240" t="s">
        <v>14</v>
      </c>
      <c r="M118" s="244">
        <v>322452</v>
      </c>
      <c r="N118" s="238"/>
      <c r="O118" s="238"/>
    </row>
    <row r="119" spans="12:14" ht="12.75">
      <c r="L119" s="240" t="s">
        <v>28</v>
      </c>
      <c r="M119" s="244">
        <v>321770.78976822266</v>
      </c>
      <c r="N119" s="238"/>
    </row>
    <row r="120" spans="12:15" ht="12.75">
      <c r="L120" s="240" t="s">
        <v>40</v>
      </c>
      <c r="M120" s="244">
        <v>261947</v>
      </c>
      <c r="O120" s="238"/>
    </row>
    <row r="121" spans="12:13" ht="12.75">
      <c r="L121" s="240" t="s">
        <v>20</v>
      </c>
      <c r="M121" s="244">
        <v>245079</v>
      </c>
    </row>
    <row r="122" spans="12:13" ht="12.75">
      <c r="L122" s="240" t="s">
        <v>16</v>
      </c>
      <c r="M122" s="244">
        <f>M123-SUM(M116:M121)</f>
        <v>2135604.6149195614</v>
      </c>
    </row>
    <row r="123" spans="12:14" ht="12.75">
      <c r="L123" s="240" t="s">
        <v>35</v>
      </c>
      <c r="M123" s="245">
        <f>F58</f>
        <v>5494961</v>
      </c>
      <c r="N123" s="136"/>
    </row>
    <row r="124" spans="12:14" ht="12.75">
      <c r="L124" s="3"/>
      <c r="M124" s="246"/>
      <c r="N124" s="238"/>
    </row>
    <row r="125" spans="12:13" ht="12.75">
      <c r="L125" s="3"/>
      <c r="M125" s="246"/>
    </row>
    <row r="126" spans="12:13" ht="12.75">
      <c r="L126" s="3"/>
      <c r="M126" s="246"/>
    </row>
    <row r="127" spans="12:13" ht="12.75">
      <c r="L127" s="3"/>
      <c r="M127" s="246"/>
    </row>
    <row r="128" spans="12:13" ht="12.75">
      <c r="L128" s="3"/>
      <c r="M128" s="246"/>
    </row>
    <row r="129" spans="12:13" ht="12.75">
      <c r="L129" s="247"/>
      <c r="M129" s="246"/>
    </row>
    <row r="141" spans="13:14" ht="12.75">
      <c r="M141" s="182"/>
      <c r="N141" s="182"/>
    </row>
    <row r="142" ht="12.75">
      <c r="L142" s="248"/>
    </row>
    <row r="144" spans="12:15" ht="12.75">
      <c r="L144" s="249"/>
      <c r="M144" s="240" t="s">
        <v>94</v>
      </c>
      <c r="N144" s="240" t="s">
        <v>95</v>
      </c>
      <c r="O144" s="250"/>
    </row>
    <row r="145" spans="12:15" ht="12.75">
      <c r="L145" s="249" t="s">
        <v>9</v>
      </c>
      <c r="M145" s="251">
        <v>40</v>
      </c>
      <c r="N145" s="251">
        <v>71</v>
      </c>
      <c r="O145" s="250"/>
    </row>
    <row r="146" spans="12:15" ht="12.75">
      <c r="L146" s="249" t="s">
        <v>47</v>
      </c>
      <c r="M146" s="251">
        <v>6</v>
      </c>
      <c r="N146" s="251">
        <v>31</v>
      </c>
      <c r="O146" s="250"/>
    </row>
    <row r="147" spans="12:15" ht="12.75">
      <c r="L147" s="252" t="s">
        <v>22</v>
      </c>
      <c r="M147" s="251">
        <v>10</v>
      </c>
      <c r="N147" s="251">
        <v>5</v>
      </c>
      <c r="O147" s="250"/>
    </row>
    <row r="148" spans="12:15" ht="12.75">
      <c r="L148" s="252" t="s">
        <v>14</v>
      </c>
      <c r="M148" s="251">
        <v>9</v>
      </c>
      <c r="N148" s="251">
        <v>6</v>
      </c>
      <c r="O148" s="250"/>
    </row>
    <row r="149" spans="12:15" ht="12.75">
      <c r="L149" s="252" t="s">
        <v>40</v>
      </c>
      <c r="M149" s="251">
        <v>11</v>
      </c>
      <c r="N149" s="251"/>
      <c r="O149" s="250"/>
    </row>
    <row r="150" spans="12:15" ht="12.75">
      <c r="L150" s="249" t="s">
        <v>23</v>
      </c>
      <c r="M150" s="251">
        <v>9</v>
      </c>
      <c r="N150" s="251">
        <v>2</v>
      </c>
      <c r="O150" s="250"/>
    </row>
    <row r="151" spans="12:15" ht="12.75">
      <c r="L151" s="249" t="s">
        <v>16</v>
      </c>
      <c r="M151" s="253">
        <f>M152-SUM(M145:M150)</f>
        <v>46</v>
      </c>
      <c r="N151" s="253">
        <f>N152-SUM(N145:N150)</f>
        <v>15</v>
      </c>
      <c r="O151" s="250"/>
    </row>
    <row r="152" spans="12:15" ht="12.75">
      <c r="L152" s="252" t="s">
        <v>35</v>
      </c>
      <c r="M152" s="254">
        <f>B58</f>
        <v>131</v>
      </c>
      <c r="N152" s="254">
        <f>E58</f>
        <v>130</v>
      </c>
      <c r="O152" s="255">
        <f>+N152+M152</f>
        <v>261</v>
      </c>
    </row>
    <row r="153" ht="12.75">
      <c r="L153" s="256"/>
    </row>
  </sheetData>
  <sheetProtection/>
  <mergeCells count="3">
    <mergeCell ref="B4:D4"/>
    <mergeCell ref="E4:G4"/>
    <mergeCell ref="H4:I4"/>
  </mergeCells>
  <printOptions horizontalCentered="1"/>
  <pageMargins left="0.7874015748031497" right="0.6" top="0.7874015748031497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2"/>
  <sheetViews>
    <sheetView view="pageBreakPreview" zoomScaleNormal="75" zoomScaleSheetLayoutView="100" zoomScalePageLayoutView="60" workbookViewId="0" topLeftCell="A1">
      <selection activeCell="A1" sqref="A1:IV2"/>
    </sheetView>
  </sheetViews>
  <sheetFormatPr defaultColWidth="11.421875" defaultRowHeight="12.75"/>
  <cols>
    <col min="1" max="1" width="17.57421875" style="0" customWidth="1"/>
    <col min="2" max="2" width="18.8515625" style="0" customWidth="1"/>
    <col min="3" max="3" width="10.57421875" style="0" customWidth="1"/>
    <col min="4" max="4" width="11.7109375" style="0" customWidth="1"/>
    <col min="5" max="5" width="12.57421875" style="0" customWidth="1"/>
    <col min="6" max="6" width="14.57421875" style="0" customWidth="1"/>
    <col min="7" max="7" width="15.7109375" style="0" customWidth="1"/>
    <col min="8" max="8" width="11.8515625" style="0" customWidth="1"/>
    <col min="9" max="9" width="14.57421875" style="0" customWidth="1"/>
    <col min="10" max="10" width="16.57421875" style="0" customWidth="1"/>
    <col min="12" max="12" width="12.00390625" style="265" bestFit="1" customWidth="1"/>
    <col min="13" max="21" width="11.421875" style="265" customWidth="1"/>
    <col min="22" max="22" width="4.7109375" style="265" customWidth="1"/>
    <col min="23" max="23" width="11.421875" style="265" customWidth="1"/>
    <col min="24" max="24" width="17.421875" style="265" customWidth="1"/>
    <col min="25" max="25" width="12.8515625" style="0" customWidth="1"/>
    <col min="26" max="26" width="12.57421875" style="0" bestFit="1" customWidth="1"/>
    <col min="29" max="29" width="13.57421875" style="0" bestFit="1" customWidth="1"/>
  </cols>
  <sheetData>
    <row r="1" spans="1:5" ht="20.25">
      <c r="A1" s="1" t="s">
        <v>96</v>
      </c>
      <c r="B1" s="1"/>
      <c r="C1" s="1"/>
      <c r="D1" s="1"/>
      <c r="E1" s="1"/>
    </row>
    <row r="3" ht="13.5" thickBot="1"/>
    <row r="4" spans="1:10" ht="18.75" customHeight="1">
      <c r="A4" s="111"/>
      <c r="B4" s="702" t="s">
        <v>84</v>
      </c>
      <c r="C4" s="697"/>
      <c r="D4" s="703"/>
      <c r="E4" s="702" t="s">
        <v>85</v>
      </c>
      <c r="F4" s="697"/>
      <c r="G4" s="703"/>
      <c r="H4" s="697" t="s">
        <v>86</v>
      </c>
      <c r="I4" s="697"/>
      <c r="J4" s="7" t="s">
        <v>3</v>
      </c>
    </row>
    <row r="5" spans="1:10" ht="18.75" customHeight="1">
      <c r="A5" s="112" t="s">
        <v>48</v>
      </c>
      <c r="B5" s="113" t="s">
        <v>87</v>
      </c>
      <c r="C5" s="8" t="s">
        <v>88</v>
      </c>
      <c r="D5" s="155" t="s">
        <v>43</v>
      </c>
      <c r="E5" s="113" t="s">
        <v>87</v>
      </c>
      <c r="F5" s="8" t="s">
        <v>89</v>
      </c>
      <c r="G5" s="155" t="s">
        <v>43</v>
      </c>
      <c r="H5" s="156" t="s">
        <v>90</v>
      </c>
      <c r="I5" s="8" t="s">
        <v>91</v>
      </c>
      <c r="J5" s="11" t="s">
        <v>49</v>
      </c>
    </row>
    <row r="6" spans="1:10" ht="18.75" customHeight="1" thickBot="1">
      <c r="A6" s="117"/>
      <c r="B6" s="12"/>
      <c r="C6" s="13"/>
      <c r="D6" s="157"/>
      <c r="E6" s="12"/>
      <c r="F6" s="14"/>
      <c r="G6" s="157"/>
      <c r="H6" s="66"/>
      <c r="I6" s="13"/>
      <c r="J6" s="17"/>
    </row>
    <row r="7" spans="1:10" ht="18.75" customHeight="1">
      <c r="A7" s="18" t="s">
        <v>5</v>
      </c>
      <c r="B7" s="158"/>
      <c r="C7" s="77"/>
      <c r="D7" s="160"/>
      <c r="E7" s="158"/>
      <c r="F7" s="77">
        <v>44.34374688978972</v>
      </c>
      <c r="G7" s="162">
        <f>SUM(E7:F7)</f>
        <v>44.34374688978972</v>
      </c>
      <c r="H7" s="122"/>
      <c r="I7" s="22">
        <f>+C7+F7</f>
        <v>44.34374688978972</v>
      </c>
      <c r="J7" s="24">
        <f>+H7+I7</f>
        <v>44.34374688978972</v>
      </c>
    </row>
    <row r="8" spans="1:10" ht="18.75" customHeight="1">
      <c r="A8" s="25"/>
      <c r="B8" s="163"/>
      <c r="C8" s="124"/>
      <c r="D8" s="164"/>
      <c r="E8" s="163"/>
      <c r="F8" s="124">
        <f>+F7/G7</f>
        <v>1</v>
      </c>
      <c r="G8" s="165">
        <f>+G7/J7</f>
        <v>1</v>
      </c>
      <c r="H8" s="166"/>
      <c r="I8" s="124">
        <f>I7/J7</f>
        <v>1</v>
      </c>
      <c r="J8" s="130">
        <f>+J7/J$58</f>
        <v>0.0013935656197250964</v>
      </c>
    </row>
    <row r="9" spans="1:10" ht="18.75" customHeight="1">
      <c r="A9" s="18" t="s">
        <v>8</v>
      </c>
      <c r="B9" s="161">
        <v>1073.9482050698446</v>
      </c>
      <c r="C9" s="22"/>
      <c r="D9" s="160">
        <f>SUM(B9:C9)</f>
        <v>1073.9482050698446</v>
      </c>
      <c r="E9" s="161"/>
      <c r="F9" s="22">
        <v>446.74273824013693</v>
      </c>
      <c r="G9" s="162">
        <f>SUM(E9:F9)</f>
        <v>446.74273824013693</v>
      </c>
      <c r="H9" s="122">
        <f>+B9+E9</f>
        <v>1073.9482050698446</v>
      </c>
      <c r="I9" s="22">
        <f>+C9+F9</f>
        <v>446.74273824013693</v>
      </c>
      <c r="J9" s="24">
        <f>+H9+I9</f>
        <v>1520.6909433099815</v>
      </c>
    </row>
    <row r="10" spans="1:10" ht="18.75" customHeight="1">
      <c r="A10" s="25"/>
      <c r="B10" s="163">
        <f>+B9/D9</f>
        <v>1</v>
      </c>
      <c r="C10" s="124"/>
      <c r="D10" s="164">
        <f>+D9/J9</f>
        <v>0.7062238450189338</v>
      </c>
      <c r="E10" s="163"/>
      <c r="F10" s="124">
        <f>+F9/G9</f>
        <v>1</v>
      </c>
      <c r="G10" s="165">
        <f>+G9/J9</f>
        <v>0.29377615498106624</v>
      </c>
      <c r="H10" s="166">
        <f>H9/J9</f>
        <v>0.7062238450189338</v>
      </c>
      <c r="I10" s="124">
        <f>I9/J9</f>
        <v>0.29377615498106624</v>
      </c>
      <c r="J10" s="130">
        <f>+J9/J$58</f>
        <v>0.04778988618375106</v>
      </c>
    </row>
    <row r="11" spans="1:30" ht="18.75" customHeight="1">
      <c r="A11" s="18" t="s">
        <v>11</v>
      </c>
      <c r="B11" s="119"/>
      <c r="C11" s="22"/>
      <c r="D11" s="160"/>
      <c r="E11" s="119">
        <v>57.29616856203548</v>
      </c>
      <c r="F11" s="22">
        <v>53.22587017797873</v>
      </c>
      <c r="G11" s="162">
        <f>SUM(E11:F11)</f>
        <v>110.52203874001421</v>
      </c>
      <c r="H11" s="122">
        <f>+B11+E11</f>
        <v>57.29616856203548</v>
      </c>
      <c r="I11" s="22">
        <f>+C11+F11</f>
        <v>53.22587017797873</v>
      </c>
      <c r="J11" s="24">
        <f>+H11+I11</f>
        <v>110.52203874001421</v>
      </c>
      <c r="AD11" s="2"/>
    </row>
    <row r="12" spans="1:30" ht="18.75" customHeight="1">
      <c r="A12" s="25"/>
      <c r="B12" s="163"/>
      <c r="C12" s="124"/>
      <c r="D12" s="164"/>
      <c r="E12" s="163">
        <f>+E11/G11</f>
        <v>0.5184139671619318</v>
      </c>
      <c r="F12" s="124">
        <f>+F11/G11</f>
        <v>0.48158603283806817</v>
      </c>
      <c r="G12" s="165">
        <f>+G11/J11</f>
        <v>1</v>
      </c>
      <c r="H12" s="166">
        <f>H11/J11</f>
        <v>0.5184139671619318</v>
      </c>
      <c r="I12" s="124">
        <f>I11/J11</f>
        <v>0.48158603283806817</v>
      </c>
      <c r="J12" s="130">
        <f>+J11/J$58</f>
        <v>0.0034733130195967383</v>
      </c>
      <c r="AD12" s="170"/>
    </row>
    <row r="13" spans="1:30" ht="18.75" customHeight="1">
      <c r="A13" s="18" t="s">
        <v>14</v>
      </c>
      <c r="B13" s="161">
        <v>1658.0614049447358</v>
      </c>
      <c r="C13" s="22"/>
      <c r="D13" s="160">
        <f>SUM(B13:C13)</f>
        <v>1658.0614049447358</v>
      </c>
      <c r="E13" s="161">
        <v>53.4706</v>
      </c>
      <c r="F13" s="22">
        <v>799.8729992888585</v>
      </c>
      <c r="G13" s="162">
        <f>SUM(E13:F13)</f>
        <v>853.3435992888585</v>
      </c>
      <c r="H13" s="122">
        <f>+B13+E13</f>
        <v>1711.532004944736</v>
      </c>
      <c r="I13" s="22">
        <f>+C13+F13</f>
        <v>799.8729992888585</v>
      </c>
      <c r="J13" s="24">
        <f>+H13+I13</f>
        <v>2511.4050042335944</v>
      </c>
      <c r="K13" s="3"/>
      <c r="AD13" s="170"/>
    </row>
    <row r="14" spans="1:30" ht="18.75" customHeight="1">
      <c r="A14" s="25"/>
      <c r="B14" s="163">
        <f>+B13/D13</f>
        <v>1</v>
      </c>
      <c r="C14" s="124"/>
      <c r="D14" s="164">
        <f>+D13/J13</f>
        <v>0.660212670656331</v>
      </c>
      <c r="E14" s="163">
        <f>+E13/G13</f>
        <v>0.06266010554782411</v>
      </c>
      <c r="F14" s="124">
        <f>+F13/G13</f>
        <v>0.9373398944521759</v>
      </c>
      <c r="G14" s="165">
        <f>+G13/J13</f>
        <v>0.3397873293436689</v>
      </c>
      <c r="H14" s="166">
        <f>H13/J13</f>
        <v>0.6815037805768187</v>
      </c>
      <c r="I14" s="124">
        <f>I13/J13</f>
        <v>0.31849621942318135</v>
      </c>
      <c r="J14" s="130">
        <f>+J13/J$58</f>
        <v>0.07892449142387059</v>
      </c>
      <c r="AD14" s="170"/>
    </row>
    <row r="15" spans="1:30" ht="18.75" customHeight="1">
      <c r="A15" s="18" t="s">
        <v>15</v>
      </c>
      <c r="B15" s="167"/>
      <c r="C15" s="168"/>
      <c r="D15" s="172"/>
      <c r="E15" s="167">
        <v>16.997445439360103</v>
      </c>
      <c r="F15" s="168">
        <v>94.70797997422574</v>
      </c>
      <c r="G15" s="173">
        <f>SUM(E15:F15)</f>
        <v>111.70542541358584</v>
      </c>
      <c r="H15" s="174">
        <f>+B15+E15</f>
        <v>16.997445439360103</v>
      </c>
      <c r="I15" s="168">
        <f>+C15+F15</f>
        <v>94.70797997422574</v>
      </c>
      <c r="J15" s="176">
        <f>+H15+I15</f>
        <v>111.70542541358584</v>
      </c>
      <c r="AD15" s="170"/>
    </row>
    <row r="16" spans="1:30" ht="18.75" customHeight="1">
      <c r="A16" s="25"/>
      <c r="B16" s="163"/>
      <c r="C16" s="124"/>
      <c r="D16" s="164"/>
      <c r="E16" s="163">
        <f>+E15/G15</f>
        <v>0.15216311451684278</v>
      </c>
      <c r="F16" s="124">
        <f>+F15/G15</f>
        <v>0.8478368854831572</v>
      </c>
      <c r="G16" s="165">
        <f>+G15/J15</f>
        <v>1</v>
      </c>
      <c r="H16" s="166">
        <f>H15/J15</f>
        <v>0.15216311451684278</v>
      </c>
      <c r="I16" s="124">
        <f>I15/J15</f>
        <v>0.8478368854831572</v>
      </c>
      <c r="J16" s="130">
        <f>+J15/J$58</f>
        <v>0.003510502637046724</v>
      </c>
      <c r="AD16" s="170"/>
    </row>
    <row r="17" spans="1:30" ht="18.75" customHeight="1">
      <c r="A17" s="18" t="s">
        <v>17</v>
      </c>
      <c r="B17" s="169">
        <v>732.6406265203019</v>
      </c>
      <c r="C17" s="168"/>
      <c r="D17" s="172">
        <f>SUM(B17:C17)</f>
        <v>732.6406265203019</v>
      </c>
      <c r="E17" s="169">
        <v>32.72541659957264</v>
      </c>
      <c r="F17" s="168">
        <v>205.5666590778004</v>
      </c>
      <c r="G17" s="173">
        <f>SUM(E17:F17)</f>
        <v>238.29207567737305</v>
      </c>
      <c r="H17" s="174">
        <f>+B17+E17</f>
        <v>765.3660431198746</v>
      </c>
      <c r="I17" s="168">
        <f>+C17+F17</f>
        <v>205.5666590778004</v>
      </c>
      <c r="J17" s="176">
        <f>+H17+I17</f>
        <v>970.932702197675</v>
      </c>
      <c r="AD17" s="170"/>
    </row>
    <row r="18" spans="1:30" ht="18.75" customHeight="1">
      <c r="A18" s="25"/>
      <c r="B18" s="163">
        <f>+B17/D17</f>
        <v>1</v>
      </c>
      <c r="C18" s="124"/>
      <c r="D18" s="164">
        <f>+D17/J17</f>
        <v>0.7545740552996035</v>
      </c>
      <c r="E18" s="163">
        <f>+E17/G17</f>
        <v>0.13733321389956768</v>
      </c>
      <c r="F18" s="124">
        <f>+F17/G17</f>
        <v>0.8626667861004323</v>
      </c>
      <c r="G18" s="165">
        <f>+G17/J17</f>
        <v>0.24542594470039641</v>
      </c>
      <c r="H18" s="166">
        <f>H17/J17</f>
        <v>0.7882791890596466</v>
      </c>
      <c r="I18" s="124">
        <f>I17/J17</f>
        <v>0.21172081094035342</v>
      </c>
      <c r="J18" s="130">
        <f>+J17/J$58</f>
        <v>0.030512947771696105</v>
      </c>
      <c r="AD18" s="177"/>
    </row>
    <row r="19" spans="1:30" ht="18.75" customHeight="1">
      <c r="A19" s="18" t="s">
        <v>47</v>
      </c>
      <c r="B19" s="169">
        <v>345.15770932658614</v>
      </c>
      <c r="C19" s="168"/>
      <c r="D19" s="172">
        <f>SUM(B19:C19)</f>
        <v>345.15770932658614</v>
      </c>
      <c r="E19" s="169">
        <v>387.80052903749834</v>
      </c>
      <c r="F19" s="168">
        <v>943.4732621378952</v>
      </c>
      <c r="G19" s="173">
        <f>SUM(E19:F19)</f>
        <v>1331.2737911753934</v>
      </c>
      <c r="H19" s="174">
        <f>+B19+E19</f>
        <v>732.9582383640845</v>
      </c>
      <c r="I19" s="168">
        <f>+C19+F19</f>
        <v>943.4732621378952</v>
      </c>
      <c r="J19" s="176">
        <f>+H19+I19</f>
        <v>1676.4315005019798</v>
      </c>
      <c r="AD19" s="177"/>
    </row>
    <row r="20" spans="1:30" ht="18.75" customHeight="1">
      <c r="A20" s="25"/>
      <c r="B20" s="163">
        <f>+B19/D19</f>
        <v>1</v>
      </c>
      <c r="C20" s="124"/>
      <c r="D20" s="164">
        <f>+D19/J19</f>
        <v>0.20588834630179303</v>
      </c>
      <c r="E20" s="163">
        <f>+E19/G19</f>
        <v>0.29130035580066954</v>
      </c>
      <c r="F20" s="124">
        <f>+F19/G19</f>
        <v>0.7086996441993305</v>
      </c>
      <c r="G20" s="165">
        <f>+G19/J19</f>
        <v>0.7941116536982068</v>
      </c>
      <c r="H20" s="166">
        <f>H19/J19</f>
        <v>0.4372133535695388</v>
      </c>
      <c r="I20" s="124">
        <f>I19/J19</f>
        <v>0.5627866464304612</v>
      </c>
      <c r="J20" s="130">
        <f>+J19/J$58</f>
        <v>0.052684255769591626</v>
      </c>
      <c r="AD20" s="177"/>
    </row>
    <row r="21" spans="1:32" ht="18.75" customHeight="1">
      <c r="A21" s="18" t="s">
        <v>20</v>
      </c>
      <c r="B21" s="169">
        <v>452.1259650953259</v>
      </c>
      <c r="C21" s="168"/>
      <c r="D21" s="172">
        <f>SUM(B21:C21)</f>
        <v>452.1259650953259</v>
      </c>
      <c r="E21" s="169">
        <v>30.923176998604408</v>
      </c>
      <c r="F21" s="168">
        <v>289.7230001582472</v>
      </c>
      <c r="G21" s="173">
        <f>SUM(E21:F21)</f>
        <v>320.6461771568516</v>
      </c>
      <c r="H21" s="174">
        <f>+B21+E21</f>
        <v>483.0491420939303</v>
      </c>
      <c r="I21" s="168">
        <f>+C21+F21</f>
        <v>289.7230001582472</v>
      </c>
      <c r="J21" s="176">
        <f>+H21+I21</f>
        <v>772.7721422521774</v>
      </c>
      <c r="AD21" s="178"/>
      <c r="AE21" s="179"/>
      <c r="AF21" s="179"/>
    </row>
    <row r="22" spans="1:10" ht="18.75" customHeight="1">
      <c r="A22" s="25"/>
      <c r="B22" s="163">
        <f>+B21/D21</f>
        <v>1</v>
      </c>
      <c r="C22" s="124"/>
      <c r="D22" s="164">
        <f>+D21/J21</f>
        <v>0.5850702171763645</v>
      </c>
      <c r="E22" s="163">
        <f>+E21/G21</f>
        <v>0.09644018610419176</v>
      </c>
      <c r="F22" s="124">
        <f>+F21/G21</f>
        <v>0.9035598138958083</v>
      </c>
      <c r="G22" s="165">
        <f>+G21/J21</f>
        <v>0.4149297828236356</v>
      </c>
      <c r="H22" s="166">
        <f>H21/J21</f>
        <v>0.6250861226520478</v>
      </c>
      <c r="I22" s="124">
        <f>I21/J21</f>
        <v>0.3749138773479523</v>
      </c>
      <c r="J22" s="130">
        <f>+J21/J$58</f>
        <v>0.024285468974925693</v>
      </c>
    </row>
    <row r="23" spans="1:10" ht="18.75" customHeight="1">
      <c r="A23" s="18" t="s">
        <v>10</v>
      </c>
      <c r="B23" s="169">
        <v>211.188535477585</v>
      </c>
      <c r="C23" s="168"/>
      <c r="D23" s="172">
        <f>SUM(B23:C23)</f>
        <v>211.188535477585</v>
      </c>
      <c r="E23" s="169"/>
      <c r="F23" s="168">
        <v>51.00121430005795</v>
      </c>
      <c r="G23" s="173">
        <f>SUM(E23:F23)</f>
        <v>51.00121430005795</v>
      </c>
      <c r="H23" s="174">
        <f>+B23+E23</f>
        <v>211.188535477585</v>
      </c>
      <c r="I23" s="168">
        <f>+C23+F23</f>
        <v>51.00121430005795</v>
      </c>
      <c r="J23" s="176">
        <f>+H23+I23</f>
        <v>262.18974977764293</v>
      </c>
    </row>
    <row r="24" spans="1:10" ht="18.75" customHeight="1">
      <c r="A24" s="25"/>
      <c r="B24" s="163">
        <f>+B23/D23</f>
        <v>1</v>
      </c>
      <c r="C24" s="124"/>
      <c r="D24" s="164">
        <f>+D23/J23</f>
        <v>0.8054797552409624</v>
      </c>
      <c r="E24" s="163"/>
      <c r="F24" s="124">
        <f>+F23/G23</f>
        <v>1</v>
      </c>
      <c r="G24" s="165">
        <f>+G23/J23</f>
        <v>0.1945202447590377</v>
      </c>
      <c r="H24" s="166">
        <f>H23/J23</f>
        <v>0.8054797552409624</v>
      </c>
      <c r="I24" s="124">
        <f>I23/J23</f>
        <v>0.1945202447590377</v>
      </c>
      <c r="J24" s="130">
        <f>+J23/J$58</f>
        <v>0.008239687594342156</v>
      </c>
    </row>
    <row r="25" spans="1:10" ht="18.75" customHeight="1">
      <c r="A25" s="18" t="s">
        <v>21</v>
      </c>
      <c r="B25" s="169">
        <v>30.810372554184312</v>
      </c>
      <c r="C25" s="168"/>
      <c r="D25" s="172">
        <f>SUM(B25:C25)</f>
        <v>30.810372554184312</v>
      </c>
      <c r="E25" s="169"/>
      <c r="F25" s="168">
        <v>108.27184418066022</v>
      </c>
      <c r="G25" s="173">
        <f>SUM(E25:F25)</f>
        <v>108.27184418066022</v>
      </c>
      <c r="H25" s="174">
        <f>+B25+E25</f>
        <v>30.810372554184312</v>
      </c>
      <c r="I25" s="168">
        <f>+C25+F25</f>
        <v>108.27184418066022</v>
      </c>
      <c r="J25" s="176">
        <f>+H25+I25</f>
        <v>139.08221673484454</v>
      </c>
    </row>
    <row r="26" spans="1:10" ht="18.75" customHeight="1">
      <c r="A26" s="25"/>
      <c r="B26" s="163">
        <f>+B25/D25</f>
        <v>1</v>
      </c>
      <c r="C26" s="124"/>
      <c r="D26" s="164">
        <f>+D25/J25</f>
        <v>0.22152632649595475</v>
      </c>
      <c r="E26" s="163"/>
      <c r="F26" s="124">
        <f>+F25/G25</f>
        <v>1</v>
      </c>
      <c r="G26" s="165">
        <f>+G25/J25</f>
        <v>0.7784736735040453</v>
      </c>
      <c r="H26" s="166">
        <f>H25/J25</f>
        <v>0.22152632649595475</v>
      </c>
      <c r="I26" s="124">
        <f>I25/J25</f>
        <v>0.7784736735040453</v>
      </c>
      <c r="J26" s="130">
        <f>+J25/J$58</f>
        <v>0.004370857429764499</v>
      </c>
    </row>
    <row r="27" spans="1:11" ht="18.75" customHeight="1">
      <c r="A27" s="18" t="s">
        <v>22</v>
      </c>
      <c r="B27" s="167">
        <v>1110.3426045154263</v>
      </c>
      <c r="C27" s="168"/>
      <c r="D27" s="172">
        <f>SUM(B27:C27)</f>
        <v>1110.3426045154263</v>
      </c>
      <c r="E27" s="167">
        <v>23.620910000000002</v>
      </c>
      <c r="F27" s="168">
        <v>765.4153332886884</v>
      </c>
      <c r="G27" s="173">
        <f>SUM(E27:F27)</f>
        <v>789.0362432886884</v>
      </c>
      <c r="H27" s="174">
        <f>+B27+E27</f>
        <v>1133.9635145154264</v>
      </c>
      <c r="I27" s="168">
        <f>+C27+F27</f>
        <v>765.4153332886884</v>
      </c>
      <c r="J27" s="176">
        <f>+H27+I27</f>
        <v>1899.3788478041147</v>
      </c>
      <c r="K27" s="3"/>
    </row>
    <row r="28" spans="1:10" ht="18.75" customHeight="1">
      <c r="A28" s="25"/>
      <c r="B28" s="163">
        <f>+B27/D27</f>
        <v>1</v>
      </c>
      <c r="C28" s="124"/>
      <c r="D28" s="164">
        <f>+D27/J27</f>
        <v>0.5845819573062537</v>
      </c>
      <c r="E28" s="163">
        <f>+E27/G27</f>
        <v>0.029936406851919107</v>
      </c>
      <c r="F28" s="124">
        <f>+F27/G27</f>
        <v>0.9700635931480809</v>
      </c>
      <c r="G28" s="165">
        <f>+G27/J27</f>
        <v>0.4154180426937463</v>
      </c>
      <c r="H28" s="166">
        <f>H27/J27</f>
        <v>0.5970180808459616</v>
      </c>
      <c r="I28" s="124">
        <f>I27/J27</f>
        <v>0.4029819191540384</v>
      </c>
      <c r="J28" s="130">
        <f>+J27/J$58</f>
        <v>0.059690694782996316</v>
      </c>
    </row>
    <row r="29" spans="1:10" ht="18.75" customHeight="1">
      <c r="A29" s="18" t="s">
        <v>12</v>
      </c>
      <c r="B29" s="169">
        <v>463.1521355335072</v>
      </c>
      <c r="C29" s="168"/>
      <c r="D29" s="172">
        <f>SUM(B29:C29)</f>
        <v>463.1521355335072</v>
      </c>
      <c r="E29" s="169"/>
      <c r="F29" s="168">
        <v>305.67079928530393</v>
      </c>
      <c r="G29" s="173">
        <f>SUM(E29:F29)</f>
        <v>305.67079928530393</v>
      </c>
      <c r="H29" s="174">
        <f>+B29+E29</f>
        <v>463.1521355335072</v>
      </c>
      <c r="I29" s="168">
        <f>+C29+F29</f>
        <v>305.67079928530393</v>
      </c>
      <c r="J29" s="176">
        <f>+H29+I29</f>
        <v>768.8229348188111</v>
      </c>
    </row>
    <row r="30" spans="1:10" ht="18.75" customHeight="1">
      <c r="A30" s="25"/>
      <c r="B30" s="163">
        <f>+B29/D29</f>
        <v>1</v>
      </c>
      <c r="C30" s="124"/>
      <c r="D30" s="164">
        <f>+D29/J29</f>
        <v>0.6024171685807714</v>
      </c>
      <c r="E30" s="163"/>
      <c r="F30" s="124">
        <f>+F29/G29</f>
        <v>1</v>
      </c>
      <c r="G30" s="165">
        <f>+G29/J29</f>
        <v>0.39758283141922857</v>
      </c>
      <c r="H30" s="166">
        <f>H29/J29</f>
        <v>0.6024171685807714</v>
      </c>
      <c r="I30" s="124">
        <f>I29/J29</f>
        <v>0.39758283141922857</v>
      </c>
      <c r="J30" s="130">
        <f>+J29/J$58</f>
        <v>0.024161359487335925</v>
      </c>
    </row>
    <row r="31" spans="1:30" ht="18.75" customHeight="1">
      <c r="A31" s="18" t="s">
        <v>23</v>
      </c>
      <c r="B31" s="169">
        <v>422.21358923960923</v>
      </c>
      <c r="C31" s="168"/>
      <c r="D31" s="172">
        <f>SUM(B31:C31)</f>
        <v>422.21358923960923</v>
      </c>
      <c r="E31" s="169">
        <v>12.619481400427361</v>
      </c>
      <c r="F31" s="168">
        <v>874.4535151751185</v>
      </c>
      <c r="G31" s="173">
        <f>SUM(E31:F31)</f>
        <v>887.0729965755459</v>
      </c>
      <c r="H31" s="174">
        <f>+B31+E31</f>
        <v>434.83307064003657</v>
      </c>
      <c r="I31" s="168">
        <f>+C31+F31</f>
        <v>874.4535151751185</v>
      </c>
      <c r="J31" s="176">
        <f>+H31+I31</f>
        <v>1309.286585815155</v>
      </c>
      <c r="K31" s="3"/>
      <c r="AD31" s="179"/>
    </row>
    <row r="32" spans="1:10" ht="18.75" customHeight="1">
      <c r="A32" s="25"/>
      <c r="B32" s="163">
        <f>+B31/D31</f>
        <v>1</v>
      </c>
      <c r="C32" s="124"/>
      <c r="D32" s="164">
        <f>+D31/J31</f>
        <v>0.3224760673590353</v>
      </c>
      <c r="E32" s="124">
        <f>+E31/G31</f>
        <v>0.014225978526168165</v>
      </c>
      <c r="F32" s="124">
        <f>+F31/G31</f>
        <v>0.9857740214738318</v>
      </c>
      <c r="G32" s="165">
        <f>+G31/J31</f>
        <v>0.6775239326409649</v>
      </c>
      <c r="H32" s="166">
        <f>H31/J31</f>
        <v>0.3321145082757506</v>
      </c>
      <c r="I32" s="124">
        <f>I31/J31</f>
        <v>0.6678854917242495</v>
      </c>
      <c r="J32" s="130">
        <f>+J31/J$58</f>
        <v>0.04114620212166523</v>
      </c>
    </row>
    <row r="33" spans="1:10" ht="18.75" customHeight="1">
      <c r="A33" s="18" t="s">
        <v>24</v>
      </c>
      <c r="B33" s="167"/>
      <c r="C33" s="168"/>
      <c r="D33" s="172"/>
      <c r="E33" s="257">
        <v>26.78375</v>
      </c>
      <c r="F33" s="258">
        <v>525.5910821342351</v>
      </c>
      <c r="G33" s="173">
        <f>SUM(E33:F33)</f>
        <v>552.3748321342351</v>
      </c>
      <c r="H33" s="174">
        <f>+B33+E33</f>
        <v>26.78375</v>
      </c>
      <c r="I33" s="168">
        <f>+C33+F33</f>
        <v>525.5910821342351</v>
      </c>
      <c r="J33" s="176">
        <f>+H33+I33</f>
        <v>552.3748321342351</v>
      </c>
    </row>
    <row r="34" spans="1:10" ht="18.75" customHeight="1">
      <c r="A34" s="25"/>
      <c r="B34" s="163"/>
      <c r="C34" s="124"/>
      <c r="D34" s="164"/>
      <c r="E34" s="163">
        <f>+E33/G33</f>
        <v>0.04848836051511333</v>
      </c>
      <c r="F34" s="124">
        <f>+F33/G33</f>
        <v>0.9515116394848866</v>
      </c>
      <c r="G34" s="165">
        <f>+G33/J33</f>
        <v>1</v>
      </c>
      <c r="H34" s="166">
        <f>H33/J33</f>
        <v>0.04848836051511333</v>
      </c>
      <c r="I34" s="124">
        <f>I33/J33</f>
        <v>0.9515116394848866</v>
      </c>
      <c r="J34" s="130">
        <f>+J33/J$58</f>
        <v>0.017359168524411123</v>
      </c>
    </row>
    <row r="35" spans="1:32" ht="18.75" customHeight="1">
      <c r="A35" s="18" t="s">
        <v>9</v>
      </c>
      <c r="B35" s="169">
        <v>2928.5070431773497</v>
      </c>
      <c r="C35" s="168"/>
      <c r="D35" s="172">
        <f>SUM(B35:C35)</f>
        <v>2928.5070431773497</v>
      </c>
      <c r="E35" s="169">
        <v>1161.8318309625017</v>
      </c>
      <c r="F35" s="168">
        <v>10155.943284289406</v>
      </c>
      <c r="G35" s="173">
        <f>SUM(E35:F35)</f>
        <v>11317.775115251907</v>
      </c>
      <c r="H35" s="174">
        <f>+B35+E35</f>
        <v>4090.338874139851</v>
      </c>
      <c r="I35" s="168">
        <f>+C35+F35</f>
        <v>10155.943284289406</v>
      </c>
      <c r="J35" s="176">
        <f>+H35+I35</f>
        <v>14246.282158429258</v>
      </c>
      <c r="K35" s="3"/>
      <c r="AD35" s="259"/>
      <c r="AE35" s="259"/>
      <c r="AF35" s="259"/>
    </row>
    <row r="36" spans="1:32" ht="18.75" customHeight="1">
      <c r="A36" s="25"/>
      <c r="B36" s="163">
        <f>+B35/D35</f>
        <v>1</v>
      </c>
      <c r="C36" s="124"/>
      <c r="D36" s="164">
        <f>+D35/J35</f>
        <v>0.2055628977869575</v>
      </c>
      <c r="E36" s="163">
        <f>+E35/G35</f>
        <v>0.10265549713890407</v>
      </c>
      <c r="F36" s="124">
        <f>+F35/G35</f>
        <v>0.897344502861096</v>
      </c>
      <c r="G36" s="165">
        <f>+G35/J35</f>
        <v>0.7944371022130424</v>
      </c>
      <c r="H36" s="166">
        <f>H35/J35</f>
        <v>0.2871162334602277</v>
      </c>
      <c r="I36" s="124">
        <f>I35/J35</f>
        <v>0.7128837665397723</v>
      </c>
      <c r="J36" s="130">
        <f>+J35/J$58</f>
        <v>0.44770977685382046</v>
      </c>
      <c r="AD36" s="259"/>
      <c r="AE36" s="259"/>
      <c r="AF36" s="259"/>
    </row>
    <row r="37" spans="1:32" ht="18.75" customHeight="1">
      <c r="A37" s="18" t="s">
        <v>25</v>
      </c>
      <c r="B37" s="167"/>
      <c r="C37" s="168"/>
      <c r="D37" s="172"/>
      <c r="E37" s="167"/>
      <c r="F37" s="168">
        <v>248.2121898714076</v>
      </c>
      <c r="G37" s="173">
        <f>SUM(E37:F37)</f>
        <v>248.2121898714076</v>
      </c>
      <c r="H37" s="168"/>
      <c r="I37" s="168">
        <f>+C37+F37</f>
        <v>248.2121898714076</v>
      </c>
      <c r="J37" s="176">
        <f>+H37+I37</f>
        <v>248.2121898714076</v>
      </c>
      <c r="AD37" s="259"/>
      <c r="AE37" s="259"/>
      <c r="AF37" s="259"/>
    </row>
    <row r="38" spans="1:32" ht="18.75" customHeight="1">
      <c r="A38" s="25"/>
      <c r="B38" s="163"/>
      <c r="C38" s="124"/>
      <c r="D38" s="164"/>
      <c r="E38" s="163"/>
      <c r="F38" s="124">
        <f>+F37/G37</f>
        <v>1</v>
      </c>
      <c r="G38" s="165">
        <f>+G37/J37</f>
        <v>1</v>
      </c>
      <c r="H38" s="166"/>
      <c r="I38" s="124">
        <f>I37/J37</f>
        <v>1</v>
      </c>
      <c r="J38" s="130">
        <f>+J37/J$58</f>
        <v>0.007800422798307012</v>
      </c>
      <c r="AD38" s="259"/>
      <c r="AE38" s="259"/>
      <c r="AF38" s="259"/>
    </row>
    <row r="39" spans="1:32" ht="18.75" customHeight="1">
      <c r="A39" s="18" t="s">
        <v>26</v>
      </c>
      <c r="B39" s="167"/>
      <c r="C39" s="168"/>
      <c r="D39" s="172"/>
      <c r="E39" s="167"/>
      <c r="F39" s="168">
        <v>49.319899910311825</v>
      </c>
      <c r="G39" s="173">
        <f>SUM(E39:F39)</f>
        <v>49.319899910311825</v>
      </c>
      <c r="H39" s="174"/>
      <c r="I39" s="168">
        <f>+C39+F39</f>
        <v>49.319899910311825</v>
      </c>
      <c r="J39" s="176">
        <f>+H39+I39</f>
        <v>49.319899910311825</v>
      </c>
      <c r="AD39" s="259"/>
      <c r="AE39" s="259"/>
      <c r="AF39" s="259"/>
    </row>
    <row r="40" spans="1:32" ht="18.75" customHeight="1">
      <c r="A40" s="25"/>
      <c r="B40" s="163"/>
      <c r="C40" s="124"/>
      <c r="D40" s="164"/>
      <c r="E40" s="163"/>
      <c r="F40" s="124">
        <f>+F39/G39</f>
        <v>1</v>
      </c>
      <c r="G40" s="165">
        <f>+G39/J39</f>
        <v>1</v>
      </c>
      <c r="H40" s="166"/>
      <c r="I40" s="124">
        <f>I39/J39</f>
        <v>1</v>
      </c>
      <c r="J40" s="130">
        <f>+J39/J$58</f>
        <v>0.0015499483400469893</v>
      </c>
      <c r="AD40" s="259"/>
      <c r="AE40" s="259"/>
      <c r="AF40" s="259"/>
    </row>
    <row r="41" spans="1:32" ht="18.75" customHeight="1">
      <c r="A41" s="18" t="s">
        <v>13</v>
      </c>
      <c r="B41" s="169">
        <v>1687.0075459757513</v>
      </c>
      <c r="C41" s="168"/>
      <c r="D41" s="172">
        <f>SUM(B41:C41)</f>
        <v>1687.0075459757513</v>
      </c>
      <c r="E41" s="169"/>
      <c r="F41" s="168">
        <v>118.44025259331731</v>
      </c>
      <c r="G41" s="173">
        <f>SUM(E41:F41)</f>
        <v>118.44025259331731</v>
      </c>
      <c r="H41" s="174">
        <f>+B41+E41</f>
        <v>1687.0075459757513</v>
      </c>
      <c r="I41" s="168">
        <f>+C41+F41</f>
        <v>118.44025259331731</v>
      </c>
      <c r="J41" s="176">
        <f>+H41+I41</f>
        <v>1805.4477985690687</v>
      </c>
      <c r="K41" s="3"/>
      <c r="AD41" s="259"/>
      <c r="AE41" s="259"/>
      <c r="AF41" s="259"/>
    </row>
    <row r="42" spans="1:10" ht="18.75" customHeight="1">
      <c r="A42" s="25"/>
      <c r="B42" s="163">
        <f>+B41/D41</f>
        <v>1</v>
      </c>
      <c r="C42" s="124"/>
      <c r="D42" s="164">
        <f>+D41/J41</f>
        <v>0.934398406485533</v>
      </c>
      <c r="E42" s="163"/>
      <c r="F42" s="124">
        <f>+F41/G41</f>
        <v>1</v>
      </c>
      <c r="G42" s="165">
        <f>+G41/J41</f>
        <v>0.06560159351446698</v>
      </c>
      <c r="H42" s="166">
        <f>H41/J41</f>
        <v>0.934398406485533</v>
      </c>
      <c r="I42" s="124">
        <f>I41/J41</f>
        <v>0.06560159351446698</v>
      </c>
      <c r="J42" s="130">
        <f>+J41/J$58</f>
        <v>0.056738777319548836</v>
      </c>
    </row>
    <row r="43" spans="1:11" ht="18.75" customHeight="1">
      <c r="A43" s="18" t="s">
        <v>27</v>
      </c>
      <c r="B43" s="169">
        <v>532.4834171731462</v>
      </c>
      <c r="C43" s="168"/>
      <c r="D43" s="172">
        <f>SUM(B43:C43)</f>
        <v>532.4834171731462</v>
      </c>
      <c r="E43" s="169"/>
      <c r="F43" s="168">
        <v>59.76831524242989</v>
      </c>
      <c r="G43" s="173">
        <f>SUM(E43:F43)</f>
        <v>59.76831524242989</v>
      </c>
      <c r="H43" s="174">
        <f>+B43+E43</f>
        <v>532.4834171731462</v>
      </c>
      <c r="I43" s="168">
        <f>+C43+F43</f>
        <v>59.76831524242989</v>
      </c>
      <c r="J43" s="176">
        <f>+H43+I43</f>
        <v>592.2517324155762</v>
      </c>
      <c r="K43" s="3"/>
    </row>
    <row r="44" spans="1:10" ht="18.75" customHeight="1">
      <c r="A44" s="25"/>
      <c r="B44" s="163">
        <f>+B43/D43</f>
        <v>1</v>
      </c>
      <c r="C44" s="124"/>
      <c r="D44" s="164">
        <f>+D43/J43</f>
        <v>0.8990829203679033</v>
      </c>
      <c r="E44" s="163"/>
      <c r="F44" s="124">
        <f>+F43/G43</f>
        <v>1</v>
      </c>
      <c r="G44" s="165">
        <f>+G43/J43</f>
        <v>0.10091707963209665</v>
      </c>
      <c r="H44" s="166">
        <f>H43/J43</f>
        <v>0.8990829203679033</v>
      </c>
      <c r="I44" s="124">
        <f>I43/J43</f>
        <v>0.10091707963209665</v>
      </c>
      <c r="J44" s="130">
        <f>+J43/J$58</f>
        <v>0.018612357105687243</v>
      </c>
    </row>
    <row r="45" spans="1:10" ht="18.75" customHeight="1">
      <c r="A45" s="18" t="s">
        <v>28</v>
      </c>
      <c r="B45" s="167">
        <v>250.20402716140393</v>
      </c>
      <c r="C45" s="168"/>
      <c r="D45" s="172">
        <f>SUM(B45:C45)</f>
        <v>250.20402716140393</v>
      </c>
      <c r="E45" s="167">
        <v>32.945930999999995</v>
      </c>
      <c r="F45" s="168">
        <v>799.3167465216785</v>
      </c>
      <c r="G45" s="173">
        <f>SUM(E45:F45)</f>
        <v>832.2626775216785</v>
      </c>
      <c r="H45" s="174">
        <f>+B45+E45</f>
        <v>283.1499581614039</v>
      </c>
      <c r="I45" s="168">
        <f>+C45+F45</f>
        <v>799.3167465216785</v>
      </c>
      <c r="J45" s="176">
        <f>+H45+I45</f>
        <v>1082.4667046830823</v>
      </c>
    </row>
    <row r="46" spans="1:10" ht="18.75" customHeight="1">
      <c r="A46" s="25"/>
      <c r="B46" s="163">
        <f>+B45/D45</f>
        <v>1</v>
      </c>
      <c r="C46" s="124"/>
      <c r="D46" s="164">
        <f>+D45/J45</f>
        <v>0.23114246939785282</v>
      </c>
      <c r="E46" s="163">
        <f>+E45/G45</f>
        <v>0.0395859767472774</v>
      </c>
      <c r="F46" s="124">
        <f>+F45/G45</f>
        <v>0.9604140232527226</v>
      </c>
      <c r="G46" s="165">
        <f>+G45/J45</f>
        <v>0.7688575306021473</v>
      </c>
      <c r="H46" s="166">
        <f>H45/J45</f>
        <v>0.2615784457262385</v>
      </c>
      <c r="I46" s="124">
        <f>I45/J45</f>
        <v>0.7384215542737615</v>
      </c>
      <c r="J46" s="130">
        <f>+J45/J$58</f>
        <v>0.03401806319823633</v>
      </c>
    </row>
    <row r="47" spans="1:10" ht="18.75" customHeight="1">
      <c r="A47" s="18" t="s">
        <v>29</v>
      </c>
      <c r="B47" s="167">
        <v>157.8978461547695</v>
      </c>
      <c r="C47" s="168"/>
      <c r="D47" s="172">
        <f>SUM(B47:C47)</f>
        <v>157.8978461547695</v>
      </c>
      <c r="E47" s="167"/>
      <c r="F47" s="168">
        <v>233.027808</v>
      </c>
      <c r="G47" s="173">
        <f>SUM(E47:F47)</f>
        <v>233.027808</v>
      </c>
      <c r="H47" s="174">
        <f>+B47+E47</f>
        <v>157.8978461547695</v>
      </c>
      <c r="I47" s="168">
        <f>+C47+F47</f>
        <v>233.027808</v>
      </c>
      <c r="J47" s="176">
        <f>+H47+I47</f>
        <v>390.9256541547695</v>
      </c>
    </row>
    <row r="48" spans="1:10" ht="18.75" customHeight="1">
      <c r="A48" s="25"/>
      <c r="B48" s="163">
        <f>+B47/D47</f>
        <v>1</v>
      </c>
      <c r="C48" s="124"/>
      <c r="D48" s="164">
        <f>+D47/J47</f>
        <v>0.4039076087144102</v>
      </c>
      <c r="E48" s="163"/>
      <c r="F48" s="124">
        <f>+F47/G47</f>
        <v>1</v>
      </c>
      <c r="G48" s="165">
        <f>+G47/J47</f>
        <v>0.5960923912855897</v>
      </c>
      <c r="H48" s="166">
        <f>H47/J47</f>
        <v>0.4039076087144102</v>
      </c>
      <c r="I48" s="124">
        <f>I47/J47</f>
        <v>0.5960923912855897</v>
      </c>
      <c r="J48" s="130">
        <f>+J47/J$58</f>
        <v>0.012285397371868623</v>
      </c>
    </row>
    <row r="49" spans="1:11" ht="18.75" customHeight="1">
      <c r="A49" s="18" t="s">
        <v>31</v>
      </c>
      <c r="B49" s="167">
        <v>11.569079080473662</v>
      </c>
      <c r="C49" s="168"/>
      <c r="D49" s="172">
        <f>SUM(B49:C49)</f>
        <v>11.569079080473662</v>
      </c>
      <c r="E49" s="167">
        <v>24.468935000000002</v>
      </c>
      <c r="F49" s="168">
        <v>169.51329384760191</v>
      </c>
      <c r="G49" s="173">
        <f>SUM(E49:F49)</f>
        <v>193.9822288476019</v>
      </c>
      <c r="H49" s="174">
        <f>+B49+E49</f>
        <v>36.038014080473666</v>
      </c>
      <c r="I49" s="168">
        <f>+C49+F49</f>
        <v>169.51329384760191</v>
      </c>
      <c r="J49" s="176">
        <f>+H49+I49</f>
        <v>205.55130792807557</v>
      </c>
      <c r="K49" s="3"/>
    </row>
    <row r="50" spans="1:10" ht="18.75" customHeight="1">
      <c r="A50" s="25"/>
      <c r="B50" s="163">
        <f>+B49/D49</f>
        <v>1</v>
      </c>
      <c r="C50" s="124"/>
      <c r="D50" s="164">
        <f>+D49/J49</f>
        <v>0.05628316938037581</v>
      </c>
      <c r="E50" s="124">
        <f>+E49/G49</f>
        <v>0.12614008584891306</v>
      </c>
      <c r="F50" s="124">
        <f>+F49/G49</f>
        <v>0.873859914151087</v>
      </c>
      <c r="G50" s="165">
        <f>+G49/J49</f>
        <v>0.9437168306196242</v>
      </c>
      <c r="H50" s="166">
        <f>H49/J49</f>
        <v>0.17532369141179935</v>
      </c>
      <c r="I50" s="124">
        <f>I49/J49</f>
        <v>0.8246763085882007</v>
      </c>
      <c r="J50" s="130">
        <f>+J49/J$58</f>
        <v>0.006459743614585003</v>
      </c>
    </row>
    <row r="51" spans="1:10" ht="18.75" customHeight="1">
      <c r="A51" s="18" t="s">
        <v>32</v>
      </c>
      <c r="B51" s="167"/>
      <c r="C51" s="168"/>
      <c r="D51" s="172"/>
      <c r="E51" s="167"/>
      <c r="F51" s="168">
        <v>205.6373634066826</v>
      </c>
      <c r="G51" s="173">
        <f>SUM(E51:F51)</f>
        <v>205.6373634066826</v>
      </c>
      <c r="H51" s="174"/>
      <c r="I51" s="168">
        <f>+C51+F51</f>
        <v>205.6373634066826</v>
      </c>
      <c r="J51" s="176">
        <f>+H51+I51</f>
        <v>205.6373634066826</v>
      </c>
    </row>
    <row r="52" spans="1:10" ht="18.75" customHeight="1">
      <c r="A52" s="25"/>
      <c r="B52" s="163"/>
      <c r="C52" s="124"/>
      <c r="D52" s="164"/>
      <c r="E52" s="163"/>
      <c r="F52" s="124">
        <f>+F51/G51</f>
        <v>1</v>
      </c>
      <c r="G52" s="165">
        <f>+G51/J51</f>
        <v>1</v>
      </c>
      <c r="H52" s="166"/>
      <c r="I52" s="124">
        <f>I51/J51</f>
        <v>1</v>
      </c>
      <c r="J52" s="130">
        <f>+J51/J$58</f>
        <v>0.006462448030986121</v>
      </c>
    </row>
    <row r="53" spans="1:10" ht="18.75" customHeight="1">
      <c r="A53" s="18" t="s">
        <v>33</v>
      </c>
      <c r="B53" s="167"/>
      <c r="C53" s="168"/>
      <c r="D53" s="172"/>
      <c r="E53" s="167"/>
      <c r="F53" s="168">
        <v>139.06958525926797</v>
      </c>
      <c r="G53" s="173">
        <f>SUM(E53:F53)</f>
        <v>139.06958525926797</v>
      </c>
      <c r="H53" s="174"/>
      <c r="I53" s="168">
        <f>+C53+F53</f>
        <v>139.06958525926797</v>
      </c>
      <c r="J53" s="176">
        <f>+H53+I53</f>
        <v>139.06958525926797</v>
      </c>
    </row>
    <row r="54" spans="1:10" ht="18.75" customHeight="1">
      <c r="A54" s="25"/>
      <c r="B54" s="163"/>
      <c r="C54" s="124"/>
      <c r="D54" s="164"/>
      <c r="E54" s="163"/>
      <c r="F54" s="124">
        <f>+F53/G53</f>
        <v>1</v>
      </c>
      <c r="G54" s="165">
        <f>+G53/J53</f>
        <v>1</v>
      </c>
      <c r="H54" s="166"/>
      <c r="I54" s="124">
        <f>I53/J53</f>
        <v>1</v>
      </c>
      <c r="J54" s="130">
        <f>+J53/J$58</f>
        <v>0.004370460467592275</v>
      </c>
    </row>
    <row r="55" spans="1:10" ht="18.75" customHeight="1">
      <c r="A55" s="18" t="s">
        <v>34</v>
      </c>
      <c r="B55" s="167"/>
      <c r="C55" s="168"/>
      <c r="D55" s="172"/>
      <c r="E55" s="167"/>
      <c r="F55" s="168">
        <v>205.24774000000002</v>
      </c>
      <c r="G55" s="173">
        <f>SUM(E55:F55)</f>
        <v>205.24774000000002</v>
      </c>
      <c r="H55" s="174"/>
      <c r="I55" s="168">
        <f>+C55+F55</f>
        <v>205.24774000000002</v>
      </c>
      <c r="J55" s="176">
        <f>+H55+I55</f>
        <v>205.24774000000002</v>
      </c>
    </row>
    <row r="56" spans="1:10" ht="18.75" customHeight="1">
      <c r="A56" s="18"/>
      <c r="B56" s="163"/>
      <c r="C56" s="124"/>
      <c r="D56" s="164"/>
      <c r="E56" s="163"/>
      <c r="F56" s="124">
        <f>+F55/G55</f>
        <v>1</v>
      </c>
      <c r="G56" s="165">
        <f>+G55/J55</f>
        <v>1</v>
      </c>
      <c r="H56" s="166"/>
      <c r="I56" s="124">
        <f>I55/J55</f>
        <v>1</v>
      </c>
      <c r="J56" s="130">
        <f>+J55/J$58</f>
        <v>0.006450203558602168</v>
      </c>
    </row>
    <row r="57" spans="1:10" ht="2.25" customHeight="1" thickBot="1">
      <c r="A57" s="183"/>
      <c r="B57" s="183"/>
      <c r="C57" s="184"/>
      <c r="D57" s="185"/>
      <c r="E57" s="183"/>
      <c r="F57" s="184"/>
      <c r="G57" s="185"/>
      <c r="H57" s="186"/>
      <c r="I57" s="184"/>
      <c r="J57" s="188"/>
    </row>
    <row r="58" spans="1:10" ht="18.75" customHeight="1" thickTop="1">
      <c r="A58" s="189" t="s">
        <v>35</v>
      </c>
      <c r="B58" s="167">
        <f>SUM(B7,B9,B11,B13,B15,B17,B19,B21,B23,B25,B27,B29,B31,B33,B35,B37,B39,B41,B43,B45,B47,B49,B51,B53,B55)</f>
        <v>12067.310107</v>
      </c>
      <c r="C58" s="168"/>
      <c r="D58" s="173">
        <f>SUM(D7,D9,D11,D13,D15,D17,D19,D21,D23,D25,D27,D29,D31,D33,D35,D37,D39,D41,D43,D45,D47,D49,D51,D53,D55)</f>
        <v>12067.310107</v>
      </c>
      <c r="E58" s="167">
        <f>SUM(E7,E9,E11,E13,E15,E17,E19,E21,E23,E25,E27,E29,E31,E33,E35,E37,E39,E41,E43,E45,E47,E49,E51,E53,E55)</f>
        <v>1861.484175</v>
      </c>
      <c r="F58" s="168">
        <f>SUM(F7,F9,F11,F13,F15,F17,F19,F21,F23,F25,F27,F29,F31,F33,F35,F37,F39,F41,F43,F45,F47,F49,F51,F53,F55)</f>
        <v>17891.5565232511</v>
      </c>
      <c r="G58" s="173">
        <f>SUM(E58:F58)</f>
        <v>19753.0406982511</v>
      </c>
      <c r="H58" s="174">
        <f>SUM(H7,H9,H11,H13,H15,H17,H19,H21,H23,H25,H27,H29,H31,H33,H35,H37,H39,H41,H43,H45,H47,H49,H51,H53,H55)</f>
        <v>13928.794282</v>
      </c>
      <c r="I58" s="168">
        <f>SUM(I7,I9,I11,I13,I15,I17,I19,I21,I23,I25,I27,I29,I31,I33,I35,I37,I39,I41,I43,I45,I47,I49,I51,I53,I55)</f>
        <v>17891.5565232511</v>
      </c>
      <c r="J58" s="190">
        <f>SUM(H58:I58)</f>
        <v>31820.350805251102</v>
      </c>
    </row>
    <row r="59" spans="1:10" ht="18.75" customHeight="1">
      <c r="A59" s="18"/>
      <c r="B59" s="191">
        <f>B58/D58</f>
        <v>1</v>
      </c>
      <c r="C59" s="138"/>
      <c r="D59" s="192">
        <f>D58/J58</f>
        <v>0.37923246606723804</v>
      </c>
      <c r="E59" s="191">
        <f>E58/G58</f>
        <v>0.09423785448712271</v>
      </c>
      <c r="F59" s="138">
        <f>F58/G58</f>
        <v>0.9057621455128773</v>
      </c>
      <c r="G59" s="192">
        <f>G58/J58</f>
        <v>0.6207675339327619</v>
      </c>
      <c r="H59" s="193">
        <f>H58/J58</f>
        <v>0.4377322666003237</v>
      </c>
      <c r="I59" s="138">
        <f>I58/J58</f>
        <v>0.5622677333996763</v>
      </c>
      <c r="J59" s="194"/>
    </row>
    <row r="60" spans="1:15" ht="2.25" customHeight="1" thickBot="1">
      <c r="A60" s="54"/>
      <c r="B60" s="54"/>
      <c r="C60" s="56"/>
      <c r="D60" s="195"/>
      <c r="E60" s="54"/>
      <c r="F60" s="56"/>
      <c r="G60" s="195"/>
      <c r="H60" s="196"/>
      <c r="I60" s="56"/>
      <c r="J60" s="61"/>
      <c r="L60" s="276"/>
      <c r="M60" s="276"/>
      <c r="N60" s="276"/>
      <c r="O60" s="276"/>
    </row>
    <row r="61" spans="12:15" ht="12.75">
      <c r="L61" s="276"/>
      <c r="M61" s="276"/>
      <c r="N61" s="276"/>
      <c r="O61" s="276"/>
    </row>
    <row r="62" spans="1:15" ht="12.75">
      <c r="A62" t="s">
        <v>46</v>
      </c>
      <c r="G62" s="3"/>
      <c r="H62" s="3"/>
      <c r="I62" s="3"/>
      <c r="L62" s="276"/>
      <c r="M62" s="276"/>
      <c r="N62" s="276"/>
      <c r="O62" s="276"/>
    </row>
    <row r="63" spans="7:15" ht="12.75">
      <c r="G63" s="3"/>
      <c r="H63" s="3"/>
      <c r="I63" s="3"/>
      <c r="L63" s="276"/>
      <c r="M63" s="276"/>
      <c r="N63" s="276"/>
      <c r="O63" s="276"/>
    </row>
    <row r="64" spans="1:15" ht="18">
      <c r="A64" s="260" t="s">
        <v>97</v>
      </c>
      <c r="B64" s="3"/>
      <c r="G64" s="3"/>
      <c r="H64" s="3"/>
      <c r="I64" s="3"/>
      <c r="L64" s="276"/>
      <c r="M64" s="276"/>
      <c r="N64" s="276"/>
      <c r="O64" s="276"/>
    </row>
    <row r="65" spans="1:15" ht="18">
      <c r="A65" s="261" t="s">
        <v>98</v>
      </c>
      <c r="B65" s="3"/>
      <c r="G65" s="3"/>
      <c r="H65" s="3"/>
      <c r="I65" s="3"/>
      <c r="L65" s="276"/>
      <c r="M65" s="276"/>
      <c r="N65" s="276"/>
      <c r="O65" s="276"/>
    </row>
    <row r="66" spans="1:15" ht="18">
      <c r="A66" s="262" t="s">
        <v>99</v>
      </c>
      <c r="B66" s="3"/>
      <c r="L66" s="276"/>
      <c r="M66" s="276"/>
      <c r="N66" s="276"/>
      <c r="O66" s="276"/>
    </row>
    <row r="67" spans="1:15" ht="18">
      <c r="A67" s="262" t="s">
        <v>100</v>
      </c>
      <c r="B67" s="3"/>
      <c r="L67" s="276"/>
      <c r="M67" s="276"/>
      <c r="N67" s="276"/>
      <c r="O67" s="276"/>
    </row>
    <row r="68" spans="1:15" ht="18">
      <c r="A68" s="262"/>
      <c r="B68" s="3"/>
      <c r="L68" s="276"/>
      <c r="M68" s="276"/>
      <c r="N68" s="276"/>
      <c r="O68" s="276"/>
    </row>
    <row r="69" spans="1:24" s="116" customFormat="1" ht="15.75">
      <c r="A69" s="263"/>
      <c r="B69" s="121"/>
      <c r="L69" s="283"/>
      <c r="M69" s="283"/>
      <c r="N69" s="283"/>
      <c r="O69" s="283"/>
      <c r="P69" s="266"/>
      <c r="Q69" s="266"/>
      <c r="R69" s="266"/>
      <c r="S69" s="266"/>
      <c r="T69" s="266"/>
      <c r="U69" s="266"/>
      <c r="V69" s="266"/>
      <c r="W69" s="266"/>
      <c r="X69" s="266"/>
    </row>
    <row r="70" spans="12:24" s="116" customFormat="1" ht="12.75">
      <c r="L70" s="283"/>
      <c r="M70" s="283"/>
      <c r="N70" s="283"/>
      <c r="O70" s="283"/>
      <c r="P70" s="266"/>
      <c r="Q70" s="266"/>
      <c r="R70" s="266"/>
      <c r="S70" s="266"/>
      <c r="T70" s="266"/>
      <c r="U70" s="266"/>
      <c r="V70" s="266"/>
      <c r="W70" s="266"/>
      <c r="X70" s="266"/>
    </row>
    <row r="71" spans="8:24" s="116" customFormat="1" ht="12.75">
      <c r="H71" s="264"/>
      <c r="I71" s="264"/>
      <c r="J71" s="264"/>
      <c r="K71" s="264"/>
      <c r="L71" s="284"/>
      <c r="M71" s="284"/>
      <c r="N71" s="285"/>
      <c r="O71" s="285"/>
      <c r="P71" s="266"/>
      <c r="Q71" s="266"/>
      <c r="R71" s="266"/>
      <c r="S71" s="266"/>
      <c r="T71" s="266"/>
      <c r="U71" s="266"/>
      <c r="V71" s="266"/>
      <c r="W71" s="266"/>
      <c r="X71" s="266"/>
    </row>
    <row r="72" spans="1:24" s="116" customFormat="1" ht="12.75">
      <c r="A72"/>
      <c r="B72"/>
      <c r="C72"/>
      <c r="D72"/>
      <c r="E72"/>
      <c r="F72"/>
      <c r="G72"/>
      <c r="H72"/>
      <c r="I72"/>
      <c r="J72"/>
      <c r="K72"/>
      <c r="L72" s="276"/>
      <c r="M72" s="276"/>
      <c r="N72" s="286"/>
      <c r="O72" s="276"/>
      <c r="P72" s="265"/>
      <c r="Q72" s="265"/>
      <c r="R72" s="265"/>
      <c r="S72" s="266"/>
      <c r="T72" s="266"/>
      <c r="U72" s="266"/>
      <c r="V72" s="266"/>
      <c r="W72" s="266"/>
      <c r="X72" s="266"/>
    </row>
    <row r="73" spans="1:24" s="116" customFormat="1" ht="12.75">
      <c r="A73"/>
      <c r="B73"/>
      <c r="C73"/>
      <c r="D73"/>
      <c r="E73"/>
      <c r="F73"/>
      <c r="G73"/>
      <c r="H73"/>
      <c r="I73"/>
      <c r="J73"/>
      <c r="K73"/>
      <c r="L73" s="276"/>
      <c r="M73" s="276"/>
      <c r="N73" s="286"/>
      <c r="O73" s="276"/>
      <c r="P73" s="265"/>
      <c r="Q73" s="265"/>
      <c r="R73" s="265"/>
      <c r="S73" s="266"/>
      <c r="T73" s="266"/>
      <c r="U73" s="266"/>
      <c r="V73" s="266"/>
      <c r="W73" s="266"/>
      <c r="X73" s="266"/>
    </row>
    <row r="74" spans="1:24" s="116" customFormat="1" ht="12.75">
      <c r="A74"/>
      <c r="B74"/>
      <c r="C74"/>
      <c r="D74"/>
      <c r="E74"/>
      <c r="F74"/>
      <c r="G74"/>
      <c r="H74"/>
      <c r="I74"/>
      <c r="J74"/>
      <c r="K74"/>
      <c r="L74" s="276"/>
      <c r="M74" s="276"/>
      <c r="N74" s="286"/>
      <c r="O74" s="276"/>
      <c r="P74" s="265"/>
      <c r="Q74" s="268"/>
      <c r="R74" s="268"/>
      <c r="S74" s="269"/>
      <c r="T74" s="266"/>
      <c r="U74" s="266"/>
      <c r="V74" s="266"/>
      <c r="W74" s="266"/>
      <c r="X74" s="266"/>
    </row>
    <row r="75" spans="1:24" s="116" customFormat="1" ht="12.75">
      <c r="A75"/>
      <c r="B75"/>
      <c r="C75"/>
      <c r="D75"/>
      <c r="E75"/>
      <c r="F75"/>
      <c r="G75"/>
      <c r="H75"/>
      <c r="I75"/>
      <c r="J75"/>
      <c r="K75"/>
      <c r="L75" s="276"/>
      <c r="M75" s="276"/>
      <c r="N75" s="276"/>
      <c r="O75" s="276"/>
      <c r="P75" s="265"/>
      <c r="Q75" s="268"/>
      <c r="R75" s="270"/>
      <c r="S75" s="269"/>
      <c r="T75" s="266"/>
      <c r="U75" s="266"/>
      <c r="V75" s="266"/>
      <c r="W75" s="266"/>
      <c r="X75" s="266"/>
    </row>
    <row r="76" spans="1:24" s="116" customFormat="1" ht="12.75">
      <c r="A76"/>
      <c r="B76"/>
      <c r="C76"/>
      <c r="D76"/>
      <c r="E76"/>
      <c r="F76"/>
      <c r="G76"/>
      <c r="H76"/>
      <c r="I76"/>
      <c r="J76"/>
      <c r="K76"/>
      <c r="L76" s="276"/>
      <c r="M76" s="276"/>
      <c r="N76" s="276"/>
      <c r="O76" s="276"/>
      <c r="P76" s="265"/>
      <c r="Q76" s="268"/>
      <c r="R76" s="270"/>
      <c r="S76" s="269"/>
      <c r="T76" s="266"/>
      <c r="U76" s="266"/>
      <c r="V76" s="266"/>
      <c r="W76" s="266"/>
      <c r="X76" s="266"/>
    </row>
    <row r="77" spans="1:24" s="116" customFormat="1" ht="12.75">
      <c r="A77"/>
      <c r="B77"/>
      <c r="C77"/>
      <c r="D77"/>
      <c r="E77"/>
      <c r="F77"/>
      <c r="G77"/>
      <c r="H77"/>
      <c r="I77"/>
      <c r="J77"/>
      <c r="K77"/>
      <c r="L77" s="276"/>
      <c r="M77" s="276"/>
      <c r="N77" s="276"/>
      <c r="O77" s="276"/>
      <c r="P77" s="265"/>
      <c r="Q77" s="268"/>
      <c r="R77" s="270"/>
      <c r="S77" s="269"/>
      <c r="T77" s="266"/>
      <c r="U77" s="266"/>
      <c r="V77" s="266"/>
      <c r="W77" s="266"/>
      <c r="X77" s="266"/>
    </row>
    <row r="78" spans="1:24" s="116" customFormat="1" ht="12.75">
      <c r="A78"/>
      <c r="B78"/>
      <c r="C78"/>
      <c r="D78"/>
      <c r="E78"/>
      <c r="F78"/>
      <c r="G78"/>
      <c r="H78"/>
      <c r="I78"/>
      <c r="J78"/>
      <c r="K78"/>
      <c r="L78" s="276"/>
      <c r="M78" s="276"/>
      <c r="N78" s="276" t="s">
        <v>84</v>
      </c>
      <c r="O78" s="276"/>
      <c r="P78" s="265"/>
      <c r="Q78" s="268"/>
      <c r="R78" s="270"/>
      <c r="S78" s="269"/>
      <c r="T78" s="266"/>
      <c r="U78" s="266"/>
      <c r="V78" s="266"/>
      <c r="W78" s="266"/>
      <c r="X78" s="266"/>
    </row>
    <row r="79" spans="1:24" s="116" customFormat="1" ht="12.75">
      <c r="A79"/>
      <c r="B79"/>
      <c r="C79"/>
      <c r="D79"/>
      <c r="E79"/>
      <c r="F79"/>
      <c r="G79"/>
      <c r="H79"/>
      <c r="I79"/>
      <c r="J79"/>
      <c r="K79"/>
      <c r="L79" s="276"/>
      <c r="M79" s="287" t="s">
        <v>9</v>
      </c>
      <c r="N79" s="281">
        <v>2928.507043177349</v>
      </c>
      <c r="O79" s="276"/>
      <c r="P79" s="265"/>
      <c r="Q79" s="268"/>
      <c r="R79" s="270"/>
      <c r="S79" s="269"/>
      <c r="T79" s="266"/>
      <c r="U79" s="266"/>
      <c r="V79" s="266"/>
      <c r="W79" s="266"/>
      <c r="X79" s="266"/>
    </row>
    <row r="80" spans="1:24" s="116" customFormat="1" ht="12.75">
      <c r="A80"/>
      <c r="B80"/>
      <c r="C80"/>
      <c r="D80"/>
      <c r="E80"/>
      <c r="F80"/>
      <c r="G80"/>
      <c r="H80"/>
      <c r="I80"/>
      <c r="J80"/>
      <c r="K80"/>
      <c r="L80" s="276"/>
      <c r="M80" s="287" t="s">
        <v>13</v>
      </c>
      <c r="N80" s="281">
        <v>1687.0075459757513</v>
      </c>
      <c r="O80" s="276"/>
      <c r="P80" s="265"/>
      <c r="Q80" s="268"/>
      <c r="R80" s="270"/>
      <c r="S80" s="269"/>
      <c r="T80" s="266"/>
      <c r="U80" s="266"/>
      <c r="V80" s="266"/>
      <c r="W80" s="266"/>
      <c r="X80" s="266"/>
    </row>
    <row r="81" spans="1:24" s="116" customFormat="1" ht="12.75">
      <c r="A81"/>
      <c r="B81"/>
      <c r="C81"/>
      <c r="D81"/>
      <c r="E81"/>
      <c r="F81"/>
      <c r="G81"/>
      <c r="H81"/>
      <c r="I81"/>
      <c r="J81"/>
      <c r="K81"/>
      <c r="L81" s="276"/>
      <c r="M81" s="287" t="s">
        <v>14</v>
      </c>
      <c r="N81" s="281">
        <v>1658.0614049447363</v>
      </c>
      <c r="O81" s="276"/>
      <c r="P81" s="265"/>
      <c r="Q81" s="268"/>
      <c r="R81" s="271"/>
      <c r="S81" s="269"/>
      <c r="T81" s="266"/>
      <c r="U81" s="266"/>
      <c r="V81" s="266"/>
      <c r="W81" s="266"/>
      <c r="X81" s="266"/>
    </row>
    <row r="82" spans="1:24" s="116" customFormat="1" ht="12.75">
      <c r="A82"/>
      <c r="B82"/>
      <c r="C82"/>
      <c r="D82"/>
      <c r="E82"/>
      <c r="F82"/>
      <c r="G82"/>
      <c r="H82"/>
      <c r="I82"/>
      <c r="J82"/>
      <c r="K82"/>
      <c r="L82" s="276"/>
      <c r="M82" s="287" t="s">
        <v>22</v>
      </c>
      <c r="N82" s="281">
        <v>1110.3426045154263</v>
      </c>
      <c r="O82" s="276"/>
      <c r="P82" s="265"/>
      <c r="Q82" s="268"/>
      <c r="R82" s="268"/>
      <c r="S82" s="269"/>
      <c r="T82" s="266"/>
      <c r="U82" s="266"/>
      <c r="V82" s="266"/>
      <c r="W82" s="266"/>
      <c r="X82" s="266"/>
    </row>
    <row r="83" spans="1:24" s="116" customFormat="1" ht="12.75">
      <c r="A83"/>
      <c r="B83"/>
      <c r="C83"/>
      <c r="D83"/>
      <c r="E83"/>
      <c r="F83"/>
      <c r="G83"/>
      <c r="H83"/>
      <c r="I83"/>
      <c r="J83"/>
      <c r="K83"/>
      <c r="L83" s="276"/>
      <c r="M83" s="287" t="s">
        <v>8</v>
      </c>
      <c r="N83" s="281">
        <v>1073.9482050698443</v>
      </c>
      <c r="O83" s="276"/>
      <c r="P83" s="265"/>
      <c r="Q83" s="268"/>
      <c r="R83" s="272"/>
      <c r="S83" s="269"/>
      <c r="T83" s="266"/>
      <c r="U83" s="266"/>
      <c r="V83" s="266"/>
      <c r="W83" s="266"/>
      <c r="X83" s="266"/>
    </row>
    <row r="84" spans="1:24" s="116" customFormat="1" ht="12.75">
      <c r="A84"/>
      <c r="B84"/>
      <c r="C84"/>
      <c r="D84"/>
      <c r="E84"/>
      <c r="F84"/>
      <c r="G84"/>
      <c r="H84"/>
      <c r="I84"/>
      <c r="J84"/>
      <c r="K84"/>
      <c r="L84" s="276"/>
      <c r="M84" s="287" t="s">
        <v>17</v>
      </c>
      <c r="N84" s="281">
        <v>732.6406265203019</v>
      </c>
      <c r="O84" s="276"/>
      <c r="P84" s="265"/>
      <c r="Q84" s="268"/>
      <c r="R84" s="273"/>
      <c r="S84" s="269"/>
      <c r="T84" s="266"/>
      <c r="U84" s="266"/>
      <c r="V84" s="266"/>
      <c r="W84" s="266"/>
      <c r="X84" s="266"/>
    </row>
    <row r="85" spans="1:24" s="116" customFormat="1" ht="12.75">
      <c r="A85"/>
      <c r="B85"/>
      <c r="C85"/>
      <c r="D85"/>
      <c r="E85"/>
      <c r="F85"/>
      <c r="G85"/>
      <c r="H85"/>
      <c r="I85"/>
      <c r="J85"/>
      <c r="K85"/>
      <c r="L85" s="276"/>
      <c r="M85" s="287" t="s">
        <v>16</v>
      </c>
      <c r="N85" s="281">
        <f>N86-O86</f>
        <v>2876.8026767965894</v>
      </c>
      <c r="O85" s="276"/>
      <c r="P85" s="265"/>
      <c r="Q85" s="268"/>
      <c r="R85" s="273"/>
      <c r="S85" s="269"/>
      <c r="T85" s="266"/>
      <c r="U85" s="266"/>
      <c r="V85" s="266"/>
      <c r="W85" s="266"/>
      <c r="X85" s="266"/>
    </row>
    <row r="86" spans="1:24" s="116" customFormat="1" ht="12.75">
      <c r="A86"/>
      <c r="B86"/>
      <c r="C86"/>
      <c r="D86"/>
      <c r="E86"/>
      <c r="F86"/>
      <c r="G86"/>
      <c r="H86"/>
      <c r="I86"/>
      <c r="J86"/>
      <c r="K86"/>
      <c r="L86" s="276"/>
      <c r="M86" s="276"/>
      <c r="N86" s="282">
        <f>D58</f>
        <v>12067.310107</v>
      </c>
      <c r="O86" s="281">
        <f>+SUM(N79:N84)</f>
        <v>9190.50743020341</v>
      </c>
      <c r="P86" s="265"/>
      <c r="Q86" s="268"/>
      <c r="R86" s="273"/>
      <c r="S86" s="269"/>
      <c r="T86" s="266"/>
      <c r="U86" s="266"/>
      <c r="V86" s="266"/>
      <c r="W86" s="266"/>
      <c r="X86" s="266"/>
    </row>
    <row r="87" spans="1:24" s="116" customFormat="1" ht="12.75">
      <c r="A87"/>
      <c r="B87"/>
      <c r="C87"/>
      <c r="D87"/>
      <c r="E87"/>
      <c r="F87"/>
      <c r="G87"/>
      <c r="H87"/>
      <c r="I87"/>
      <c r="J87"/>
      <c r="K87"/>
      <c r="L87" s="276"/>
      <c r="M87" s="276"/>
      <c r="N87" s="281"/>
      <c r="O87" s="276"/>
      <c r="P87" s="265"/>
      <c r="Q87" s="268"/>
      <c r="R87" s="273"/>
      <c r="S87" s="269"/>
      <c r="T87" s="266"/>
      <c r="U87" s="266"/>
      <c r="V87" s="266"/>
      <c r="W87" s="266"/>
      <c r="X87" s="266"/>
    </row>
    <row r="88" spans="1:24" s="116" customFormat="1" ht="12.75">
      <c r="A88"/>
      <c r="B88"/>
      <c r="C88"/>
      <c r="D88"/>
      <c r="E88"/>
      <c r="F88"/>
      <c r="G88"/>
      <c r="H88"/>
      <c r="I88"/>
      <c r="J88"/>
      <c r="K88"/>
      <c r="L88" s="276"/>
      <c r="M88" s="283"/>
      <c r="N88" s="283"/>
      <c r="O88" s="283"/>
      <c r="P88" s="266"/>
      <c r="Q88" s="268"/>
      <c r="R88" s="273"/>
      <c r="S88" s="269"/>
      <c r="T88" s="266"/>
      <c r="U88" s="266"/>
      <c r="V88" s="266"/>
      <c r="W88" s="266"/>
      <c r="X88" s="266"/>
    </row>
    <row r="89" spans="1:24" s="116" customFormat="1" ht="12.75">
      <c r="A89"/>
      <c r="B89"/>
      <c r="C89"/>
      <c r="D89"/>
      <c r="E89"/>
      <c r="F89"/>
      <c r="G89"/>
      <c r="H89"/>
      <c r="I89"/>
      <c r="J89"/>
      <c r="K89"/>
      <c r="L89" s="276"/>
      <c r="M89" s="283"/>
      <c r="N89" s="283"/>
      <c r="O89" s="283"/>
      <c r="P89" s="266"/>
      <c r="Q89" s="268"/>
      <c r="R89" s="273"/>
      <c r="S89" s="269"/>
      <c r="T89" s="266"/>
      <c r="U89" s="266"/>
      <c r="V89" s="266"/>
      <c r="W89" s="266"/>
      <c r="X89" s="266"/>
    </row>
    <row r="90" spans="1:24" s="116" customFormat="1" ht="12.75">
      <c r="A90"/>
      <c r="B90"/>
      <c r="C90"/>
      <c r="D90"/>
      <c r="E90"/>
      <c r="F90"/>
      <c r="G90"/>
      <c r="H90"/>
      <c r="I90"/>
      <c r="J90"/>
      <c r="K90"/>
      <c r="L90" s="276"/>
      <c r="M90" s="283"/>
      <c r="N90" s="283"/>
      <c r="O90" s="283"/>
      <c r="P90" s="266"/>
      <c r="Q90" s="268"/>
      <c r="R90" s="274"/>
      <c r="S90" s="269"/>
      <c r="T90" s="266"/>
      <c r="U90" s="266"/>
      <c r="V90" s="266"/>
      <c r="W90" s="266"/>
      <c r="X90" s="266"/>
    </row>
    <row r="91" spans="1:24" s="116" customFormat="1" ht="12.75">
      <c r="A91"/>
      <c r="B91"/>
      <c r="C91"/>
      <c r="D91"/>
      <c r="E91"/>
      <c r="F91"/>
      <c r="G91"/>
      <c r="H91"/>
      <c r="I91"/>
      <c r="J91"/>
      <c r="K91"/>
      <c r="L91" s="276"/>
      <c r="M91" s="283"/>
      <c r="N91" s="283"/>
      <c r="O91" s="283"/>
      <c r="P91" s="266"/>
      <c r="Q91" s="268"/>
      <c r="R91" s="274"/>
      <c r="S91" s="269"/>
      <c r="T91" s="266"/>
      <c r="U91" s="266"/>
      <c r="V91" s="266"/>
      <c r="W91" s="266"/>
      <c r="X91" s="266"/>
    </row>
    <row r="92" spans="1:24" s="116" customFormat="1" ht="12.75">
      <c r="A92"/>
      <c r="B92"/>
      <c r="C92"/>
      <c r="D92"/>
      <c r="E92"/>
      <c r="F92"/>
      <c r="G92"/>
      <c r="H92"/>
      <c r="I92"/>
      <c r="J92"/>
      <c r="K92"/>
      <c r="L92" s="276"/>
      <c r="M92" s="283"/>
      <c r="N92" s="283"/>
      <c r="O92" s="283"/>
      <c r="P92" s="266"/>
      <c r="Q92" s="268"/>
      <c r="R92" s="274"/>
      <c r="S92" s="269"/>
      <c r="T92" s="266"/>
      <c r="U92" s="266"/>
      <c r="V92" s="266"/>
      <c r="W92" s="266"/>
      <c r="X92" s="266"/>
    </row>
    <row r="93" spans="1:24" s="116" customFormat="1" ht="12.75">
      <c r="A93"/>
      <c r="B93"/>
      <c r="C93"/>
      <c r="D93"/>
      <c r="E93"/>
      <c r="F93"/>
      <c r="G93"/>
      <c r="H93"/>
      <c r="I93"/>
      <c r="J93"/>
      <c r="K93"/>
      <c r="L93" s="276"/>
      <c r="M93" s="283"/>
      <c r="N93" s="283"/>
      <c r="O93" s="283"/>
      <c r="P93" s="266"/>
      <c r="Q93" s="268"/>
      <c r="R93" s="273"/>
      <c r="S93" s="269"/>
      <c r="T93" s="266"/>
      <c r="U93" s="266"/>
      <c r="V93" s="266"/>
      <c r="W93" s="266"/>
      <c r="X93" s="266"/>
    </row>
    <row r="94" spans="1:24" s="116" customFormat="1" ht="12.75">
      <c r="A94"/>
      <c r="B94"/>
      <c r="C94"/>
      <c r="D94"/>
      <c r="E94"/>
      <c r="F94"/>
      <c r="G94"/>
      <c r="H94"/>
      <c r="I94"/>
      <c r="J94"/>
      <c r="K94"/>
      <c r="L94" s="276"/>
      <c r="M94" s="283"/>
      <c r="N94" s="283"/>
      <c r="O94" s="283"/>
      <c r="P94" s="266"/>
      <c r="Q94" s="265"/>
      <c r="R94" s="265"/>
      <c r="S94" s="266"/>
      <c r="T94" s="266"/>
      <c r="U94" s="266"/>
      <c r="V94" s="266"/>
      <c r="W94" s="266"/>
      <c r="X94" s="266"/>
    </row>
    <row r="95" spans="1:24" s="116" customFormat="1" ht="12.75">
      <c r="A95"/>
      <c r="B95"/>
      <c r="C95"/>
      <c r="D95"/>
      <c r="E95"/>
      <c r="F95"/>
      <c r="G95"/>
      <c r="H95"/>
      <c r="I95"/>
      <c r="J95"/>
      <c r="K95"/>
      <c r="L95" s="276"/>
      <c r="M95" s="283"/>
      <c r="N95" s="283"/>
      <c r="O95" s="283"/>
      <c r="P95" s="266"/>
      <c r="Q95" s="265"/>
      <c r="R95" s="265"/>
      <c r="S95" s="266"/>
      <c r="T95" s="266"/>
      <c r="U95" s="266"/>
      <c r="V95" s="266"/>
      <c r="W95" s="266"/>
      <c r="X95" s="266"/>
    </row>
    <row r="96" spans="1:24" s="116" customFormat="1" ht="12.75">
      <c r="A96"/>
      <c r="B96"/>
      <c r="C96"/>
      <c r="D96"/>
      <c r="E96"/>
      <c r="F96"/>
      <c r="G96"/>
      <c r="H96"/>
      <c r="I96"/>
      <c r="J96"/>
      <c r="K96"/>
      <c r="L96" s="276"/>
      <c r="M96" s="283"/>
      <c r="N96" s="283"/>
      <c r="O96" s="283"/>
      <c r="P96" s="266"/>
      <c r="Q96" s="265"/>
      <c r="R96" s="267"/>
      <c r="S96" s="266"/>
      <c r="T96" s="266"/>
      <c r="U96" s="266"/>
      <c r="V96" s="266"/>
      <c r="W96" s="266"/>
      <c r="X96" s="266"/>
    </row>
    <row r="97" spans="1:24" s="116" customFormat="1" ht="12.75">
      <c r="A97"/>
      <c r="B97"/>
      <c r="C97"/>
      <c r="D97"/>
      <c r="E97"/>
      <c r="F97"/>
      <c r="G97"/>
      <c r="H97"/>
      <c r="I97"/>
      <c r="J97"/>
      <c r="K97"/>
      <c r="L97" s="276"/>
      <c r="M97" s="276"/>
      <c r="N97" s="276"/>
      <c r="O97" s="276"/>
      <c r="P97" s="265"/>
      <c r="Q97" s="265"/>
      <c r="R97" s="267"/>
      <c r="S97" s="266"/>
      <c r="T97" s="266"/>
      <c r="U97" s="266"/>
      <c r="V97" s="266"/>
      <c r="W97" s="266"/>
      <c r="X97" s="266"/>
    </row>
    <row r="98" spans="1:24" s="116" customFormat="1" ht="12.75">
      <c r="A98"/>
      <c r="B98"/>
      <c r="C98"/>
      <c r="D98"/>
      <c r="E98"/>
      <c r="F98"/>
      <c r="G98"/>
      <c r="H98"/>
      <c r="I98"/>
      <c r="J98"/>
      <c r="K98"/>
      <c r="L98" s="276"/>
      <c r="M98" s="276"/>
      <c r="N98" s="276"/>
      <c r="O98" s="276"/>
      <c r="P98" s="265"/>
      <c r="Q98" s="265"/>
      <c r="R98" s="267"/>
      <c r="S98" s="266"/>
      <c r="T98" s="266"/>
      <c r="U98" s="266"/>
      <c r="V98" s="266"/>
      <c r="W98" s="266"/>
      <c r="X98" s="266"/>
    </row>
    <row r="99" spans="1:24" s="116" customFormat="1" ht="12.75">
      <c r="A99"/>
      <c r="B99"/>
      <c r="C99"/>
      <c r="D99"/>
      <c r="E99"/>
      <c r="F99"/>
      <c r="G99"/>
      <c r="H99"/>
      <c r="I99"/>
      <c r="J99"/>
      <c r="K99"/>
      <c r="L99" s="276"/>
      <c r="M99" s="276"/>
      <c r="N99" s="282"/>
      <c r="O99" s="288"/>
      <c r="P99" s="265"/>
      <c r="Q99" s="265"/>
      <c r="R99" s="267"/>
      <c r="S99" s="266"/>
      <c r="T99" s="266"/>
      <c r="U99" s="266"/>
      <c r="V99" s="266"/>
      <c r="W99" s="266"/>
      <c r="X99" s="266"/>
    </row>
    <row r="100" spans="1:24" s="116" customFormat="1" ht="12.75">
      <c r="A100"/>
      <c r="B100"/>
      <c r="C100"/>
      <c r="D100"/>
      <c r="E100"/>
      <c r="F100"/>
      <c r="G100"/>
      <c r="H100"/>
      <c r="I100"/>
      <c r="J100"/>
      <c r="K100"/>
      <c r="L100" s="276"/>
      <c r="M100" s="279"/>
      <c r="N100" s="278"/>
      <c r="O100" s="276"/>
      <c r="P100" s="265"/>
      <c r="Q100" s="265"/>
      <c r="R100" s="267"/>
      <c r="S100" s="266"/>
      <c r="T100" s="266"/>
      <c r="U100" s="266"/>
      <c r="V100" s="266"/>
      <c r="W100" s="266"/>
      <c r="X100" s="266"/>
    </row>
    <row r="101" spans="1:24" s="116" customFormat="1" ht="12.75">
      <c r="A101"/>
      <c r="B101"/>
      <c r="C101"/>
      <c r="D101"/>
      <c r="E101"/>
      <c r="F101"/>
      <c r="G101"/>
      <c r="H101"/>
      <c r="I101"/>
      <c r="J101"/>
      <c r="K101"/>
      <c r="L101" s="276"/>
      <c r="M101" s="279"/>
      <c r="N101" s="278"/>
      <c r="O101" s="276"/>
      <c r="P101" s="265"/>
      <c r="Q101" s="265"/>
      <c r="R101" s="267"/>
      <c r="S101" s="266"/>
      <c r="T101" s="266"/>
      <c r="U101" s="266"/>
      <c r="V101" s="266"/>
      <c r="W101" s="266"/>
      <c r="X101" s="266"/>
    </row>
    <row r="102" spans="1:24" s="116" customFormat="1" ht="12.75">
      <c r="A102"/>
      <c r="B102"/>
      <c r="C102"/>
      <c r="D102"/>
      <c r="E102"/>
      <c r="F102"/>
      <c r="G102"/>
      <c r="H102"/>
      <c r="I102"/>
      <c r="J102"/>
      <c r="K102"/>
      <c r="L102" s="276"/>
      <c r="M102" s="279"/>
      <c r="N102" s="278"/>
      <c r="O102" s="276"/>
      <c r="P102" s="265"/>
      <c r="Q102" s="265"/>
      <c r="R102" s="267"/>
      <c r="S102" s="266"/>
      <c r="T102" s="266"/>
      <c r="U102" s="266"/>
      <c r="V102" s="266"/>
      <c r="W102" s="266"/>
      <c r="X102" s="266"/>
    </row>
    <row r="103" spans="1:24" s="116" customFormat="1" ht="12.75">
      <c r="A103"/>
      <c r="B103"/>
      <c r="C103"/>
      <c r="D103"/>
      <c r="E103"/>
      <c r="F103"/>
      <c r="G103"/>
      <c r="H103"/>
      <c r="I103"/>
      <c r="J103"/>
      <c r="K103"/>
      <c r="L103" s="276"/>
      <c r="M103" s="279"/>
      <c r="N103" s="278"/>
      <c r="O103" s="276"/>
      <c r="P103" s="265"/>
      <c r="Q103" s="265"/>
      <c r="R103" s="267"/>
      <c r="S103" s="266"/>
      <c r="T103" s="266"/>
      <c r="U103" s="266"/>
      <c r="V103" s="266"/>
      <c r="W103" s="266"/>
      <c r="X103" s="266"/>
    </row>
    <row r="104" spans="12:15" ht="12.75">
      <c r="L104" s="276"/>
      <c r="M104" s="279"/>
      <c r="N104" s="278"/>
      <c r="O104" s="276"/>
    </row>
    <row r="105" spans="12:15" ht="12.75">
      <c r="L105" s="276"/>
      <c r="M105" s="276"/>
      <c r="N105" s="276"/>
      <c r="O105" s="276"/>
    </row>
    <row r="106" spans="12:15" ht="12.75">
      <c r="L106" s="276"/>
      <c r="M106" s="276"/>
      <c r="N106" s="276" t="s">
        <v>85</v>
      </c>
      <c r="O106" s="281"/>
    </row>
    <row r="107" spans="12:15" ht="12.75">
      <c r="L107" s="276"/>
      <c r="M107" s="276" t="s">
        <v>9</v>
      </c>
      <c r="N107" s="281">
        <v>11317.775115251909</v>
      </c>
      <c r="O107" s="281"/>
    </row>
    <row r="108" spans="12:15" ht="12.75">
      <c r="L108" s="276"/>
      <c r="M108" s="276" t="s">
        <v>47</v>
      </c>
      <c r="N108" s="281">
        <v>1331.2737911753936</v>
      </c>
      <c r="O108" s="281"/>
    </row>
    <row r="109" spans="12:15" ht="12.75">
      <c r="L109" s="276"/>
      <c r="M109" s="276" t="s">
        <v>23</v>
      </c>
      <c r="N109" s="281">
        <v>887.0729965755459</v>
      </c>
      <c r="O109" s="281"/>
    </row>
    <row r="110" spans="12:15" ht="12.75">
      <c r="L110" s="276"/>
      <c r="M110" s="276" t="s">
        <v>14</v>
      </c>
      <c r="N110" s="281">
        <v>853.3435992888585</v>
      </c>
      <c r="O110" s="281"/>
    </row>
    <row r="111" spans="12:15" ht="12.75">
      <c r="L111" s="276"/>
      <c r="M111" s="276" t="s">
        <v>28</v>
      </c>
      <c r="N111" s="281">
        <v>832.2626775216785</v>
      </c>
      <c r="O111" s="281"/>
    </row>
    <row r="112" spans="12:15" ht="12.75">
      <c r="L112" s="276"/>
      <c r="M112" s="276" t="s">
        <v>22</v>
      </c>
      <c r="N112" s="281">
        <v>789.0362432886885</v>
      </c>
      <c r="O112" s="281">
        <f>SUM(N107:N112)</f>
        <v>16010.764423102073</v>
      </c>
    </row>
    <row r="113" spans="12:15" ht="12.75">
      <c r="L113" s="276"/>
      <c r="M113" s="276" t="s">
        <v>16</v>
      </c>
      <c r="N113" s="281">
        <f>N114-O112</f>
        <v>3742.276275149028</v>
      </c>
      <c r="O113" s="281"/>
    </row>
    <row r="114" spans="12:15" ht="12.75">
      <c r="L114" s="276"/>
      <c r="M114" s="276"/>
      <c r="N114" s="282">
        <f>G58</f>
        <v>19753.0406982511</v>
      </c>
      <c r="O114" s="276"/>
    </row>
    <row r="115" spans="12:15" ht="12.75">
      <c r="L115" s="276"/>
      <c r="M115" s="276"/>
      <c r="N115" s="276"/>
      <c r="O115" s="276"/>
    </row>
    <row r="116" spans="12:15" ht="12.75">
      <c r="L116" s="276"/>
      <c r="M116" s="276"/>
      <c r="N116" s="276"/>
      <c r="O116" s="276"/>
    </row>
    <row r="117" spans="12:15" ht="12.75">
      <c r="L117" s="276"/>
      <c r="M117" s="276"/>
      <c r="N117" s="276"/>
      <c r="O117" s="276"/>
    </row>
    <row r="118" spans="12:15" ht="12.75">
      <c r="L118" s="276"/>
      <c r="M118" s="289"/>
      <c r="N118" s="276"/>
      <c r="O118" s="276"/>
    </row>
    <row r="119" spans="12:15" ht="12.75">
      <c r="L119" s="276"/>
      <c r="M119" s="276"/>
      <c r="N119" s="276"/>
      <c r="O119" s="276"/>
    </row>
    <row r="120" spans="12:15" ht="12.75">
      <c r="L120" s="276"/>
      <c r="M120" s="276"/>
      <c r="N120" s="276"/>
      <c r="O120" s="276"/>
    </row>
    <row r="124" ht="12.75"/>
    <row r="125" ht="12.75"/>
    <row r="134" spans="11:15" ht="12.75">
      <c r="K134" s="276"/>
      <c r="L134" s="276"/>
      <c r="M134" s="276"/>
      <c r="N134" s="276"/>
      <c r="O134" s="276"/>
    </row>
    <row r="135" spans="11:15" ht="12.75">
      <c r="K135" s="276"/>
      <c r="L135" s="276"/>
      <c r="M135" s="276"/>
      <c r="N135" s="276"/>
      <c r="O135" s="276"/>
    </row>
    <row r="136" spans="11:15" ht="12.75">
      <c r="K136" s="276"/>
      <c r="L136" s="277"/>
      <c r="M136" s="278"/>
      <c r="N136" s="276"/>
      <c r="O136" s="276"/>
    </row>
    <row r="137" spans="11:15" ht="12.75">
      <c r="K137" s="276"/>
      <c r="L137" s="279"/>
      <c r="M137" s="278" t="s">
        <v>101</v>
      </c>
      <c r="N137" s="276" t="s">
        <v>102</v>
      </c>
      <c r="O137" s="276"/>
    </row>
    <row r="138" spans="11:17" ht="12.75">
      <c r="K138" s="276"/>
      <c r="L138" s="276" t="s">
        <v>9</v>
      </c>
      <c r="M138" s="280">
        <v>4090.3388741398517</v>
      </c>
      <c r="N138" s="280">
        <v>10155.943284289406</v>
      </c>
      <c r="O138" s="276"/>
      <c r="Q138" s="266"/>
    </row>
    <row r="139" spans="11:17" ht="12.75">
      <c r="K139" s="276"/>
      <c r="L139" s="276" t="s">
        <v>14</v>
      </c>
      <c r="M139" s="280">
        <v>1711.532004944736</v>
      </c>
      <c r="N139" s="280">
        <v>799.8729992888585</v>
      </c>
      <c r="O139" s="276"/>
      <c r="Q139" s="266"/>
    </row>
    <row r="140" spans="11:17" ht="12.75">
      <c r="K140" s="276"/>
      <c r="L140" s="276" t="s">
        <v>22</v>
      </c>
      <c r="M140" s="280">
        <v>1133.9635145154261</v>
      </c>
      <c r="N140" s="280">
        <v>765.4153332886884</v>
      </c>
      <c r="O140" s="276"/>
      <c r="Q140" s="266"/>
    </row>
    <row r="141" spans="11:17" ht="12.75">
      <c r="K141" s="276"/>
      <c r="L141" s="276" t="s">
        <v>13</v>
      </c>
      <c r="M141" s="280">
        <v>1687.0075459757513</v>
      </c>
      <c r="N141" s="280">
        <v>118.44025259331731</v>
      </c>
      <c r="O141" s="276"/>
      <c r="Q141" s="266"/>
    </row>
    <row r="142" spans="11:17" ht="12.75">
      <c r="K142" s="276"/>
      <c r="L142" s="276" t="s">
        <v>47</v>
      </c>
      <c r="M142" s="280">
        <v>732.9582383640847</v>
      </c>
      <c r="N142" s="280">
        <v>943.4732621378952</v>
      </c>
      <c r="O142" s="276"/>
      <c r="Q142" s="266"/>
    </row>
    <row r="143" spans="11:17" ht="12.75">
      <c r="K143" s="276"/>
      <c r="L143" s="276" t="s">
        <v>8</v>
      </c>
      <c r="M143" s="280">
        <v>1073.9482050698446</v>
      </c>
      <c r="N143" s="280">
        <v>446.74273824013693</v>
      </c>
      <c r="O143" s="276"/>
      <c r="Q143" s="266"/>
    </row>
    <row r="144" spans="11:17" ht="12.75">
      <c r="K144" s="276"/>
      <c r="L144" s="276" t="s">
        <v>16</v>
      </c>
      <c r="M144" s="281">
        <f>M146-P146</f>
        <v>3499.0458989903073</v>
      </c>
      <c r="N144" s="281">
        <f>N146-Q146</f>
        <v>4661.668653412798</v>
      </c>
      <c r="O144" s="276"/>
      <c r="Q144" s="266"/>
    </row>
    <row r="145" spans="11:15" ht="12.75">
      <c r="K145" s="276"/>
      <c r="L145" s="276"/>
      <c r="M145" s="281"/>
      <c r="N145" s="281"/>
      <c r="O145" s="276"/>
    </row>
    <row r="146" spans="11:17" ht="12.75">
      <c r="K146" s="276"/>
      <c r="L146" s="276"/>
      <c r="M146" s="282">
        <f>H58</f>
        <v>13928.794282</v>
      </c>
      <c r="N146" s="282">
        <f>I58</f>
        <v>17891.5565232511</v>
      </c>
      <c r="O146" s="281">
        <f>J58</f>
        <v>31820.350805251102</v>
      </c>
      <c r="P146" s="275">
        <f>SUM(M138:M143)</f>
        <v>10429.748383009693</v>
      </c>
      <c r="Q146" s="275">
        <f>SUM(N138:N143)</f>
        <v>13229.887869838301</v>
      </c>
    </row>
    <row r="147" spans="11:15" ht="12.75">
      <c r="K147" s="276"/>
      <c r="L147" s="276"/>
      <c r="M147" s="276"/>
      <c r="N147" s="276"/>
      <c r="O147" s="276"/>
    </row>
    <row r="148" spans="11:15" ht="12.75">
      <c r="K148" s="276"/>
      <c r="L148" s="276"/>
      <c r="M148" s="276"/>
      <c r="N148" s="276"/>
      <c r="O148" s="276"/>
    </row>
    <row r="149" spans="11:15" ht="12.75">
      <c r="K149" s="276"/>
      <c r="L149" s="276"/>
      <c r="M149" s="276"/>
      <c r="N149" s="276"/>
      <c r="O149" s="276"/>
    </row>
    <row r="150" spans="11:15" ht="12.75">
      <c r="K150" s="276"/>
      <c r="L150" s="276"/>
      <c r="M150" s="276"/>
      <c r="N150" s="276"/>
      <c r="O150" s="276"/>
    </row>
    <row r="152" ht="12.75">
      <c r="N152" s="276"/>
    </row>
  </sheetData>
  <sheetProtection/>
  <mergeCells count="3">
    <mergeCell ref="B4:D4"/>
    <mergeCell ref="E4:G4"/>
    <mergeCell ref="H4:I4"/>
  </mergeCells>
  <printOptions horizontalCentered="1"/>
  <pageMargins left="0.7874015748031497" right="0.5905511811023623" top="0.7874015748031497" bottom="0.9055118110236221" header="0.35433070866141736" footer="0.31496062992125984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52"/>
  <sheetViews>
    <sheetView view="pageBreakPreview" zoomScaleNormal="70" zoomScaleSheetLayoutView="100" zoomScalePageLayoutView="80" workbookViewId="0" topLeftCell="A1">
      <selection activeCell="E65536" sqref="E65536"/>
    </sheetView>
  </sheetViews>
  <sheetFormatPr defaultColWidth="11.421875" defaultRowHeight="12.75"/>
  <cols>
    <col min="1" max="2" width="18.8515625" style="291" customWidth="1"/>
    <col min="3" max="3" width="10.57421875" style="291" customWidth="1"/>
    <col min="4" max="4" width="11.7109375" style="291" customWidth="1"/>
    <col min="5" max="5" width="12.57421875" style="291" customWidth="1"/>
    <col min="6" max="6" width="14.57421875" style="291" customWidth="1"/>
    <col min="7" max="7" width="15.7109375" style="291" customWidth="1"/>
    <col min="8" max="8" width="11.8515625" style="291" customWidth="1"/>
    <col min="9" max="9" width="14.57421875" style="291" customWidth="1"/>
    <col min="10" max="10" width="16.57421875" style="291" customWidth="1"/>
    <col min="11" max="11" width="11.421875" style="291" customWidth="1"/>
    <col min="12" max="12" width="4.00390625" style="291" customWidth="1"/>
    <col min="13" max="21" width="11.421875" style="291" customWidth="1"/>
    <col min="22" max="22" width="4.7109375" style="291" customWidth="1"/>
    <col min="23" max="23" width="11.421875" style="291" customWidth="1"/>
    <col min="24" max="24" width="17.421875" style="291" customWidth="1"/>
    <col min="25" max="25" width="12.8515625" style="291" customWidth="1"/>
    <col min="26" max="26" width="12.57421875" style="291" bestFit="1" customWidth="1"/>
    <col min="27" max="27" width="11.421875" style="291" customWidth="1"/>
    <col min="28" max="28" width="11.421875" style="292" customWidth="1"/>
    <col min="29" max="29" width="13.57421875" style="292" bestFit="1" customWidth="1"/>
    <col min="30" max="31" width="11.421875" style="292" customWidth="1"/>
    <col min="32" max="16384" width="11.421875" style="291" customWidth="1"/>
  </cols>
  <sheetData>
    <row r="1" spans="1:5" ht="20.25">
      <c r="A1" s="290" t="s">
        <v>103</v>
      </c>
      <c r="B1" s="290"/>
      <c r="C1" s="290"/>
      <c r="D1" s="290"/>
      <c r="E1" s="290"/>
    </row>
    <row r="3" ht="13.5" thickBot="1">
      <c r="AC3" s="293"/>
    </row>
    <row r="4" spans="1:29" ht="18.75" customHeight="1">
      <c r="A4" s="294"/>
      <c r="B4" s="704" t="s">
        <v>84</v>
      </c>
      <c r="C4" s="705"/>
      <c r="D4" s="706"/>
      <c r="E4" s="704" t="s">
        <v>85</v>
      </c>
      <c r="F4" s="705"/>
      <c r="G4" s="706"/>
      <c r="H4" s="705" t="s">
        <v>86</v>
      </c>
      <c r="I4" s="705"/>
      <c r="J4" s="295" t="s">
        <v>3</v>
      </c>
      <c r="AC4" s="293"/>
    </row>
    <row r="5" spans="1:29" ht="18.75" customHeight="1">
      <c r="A5" s="296" t="s">
        <v>48</v>
      </c>
      <c r="B5" s="297" t="s">
        <v>87</v>
      </c>
      <c r="C5" s="298" t="s">
        <v>88</v>
      </c>
      <c r="D5" s="299" t="s">
        <v>43</v>
      </c>
      <c r="E5" s="297" t="s">
        <v>87</v>
      </c>
      <c r="F5" s="298" t="s">
        <v>89</v>
      </c>
      <c r="G5" s="299" t="s">
        <v>43</v>
      </c>
      <c r="H5" s="300" t="s">
        <v>90</v>
      </c>
      <c r="I5" s="298" t="s">
        <v>91</v>
      </c>
      <c r="J5" s="301" t="s">
        <v>49</v>
      </c>
      <c r="AC5" s="293"/>
    </row>
    <row r="6" spans="1:29" ht="10.5" customHeight="1" thickBot="1">
      <c r="A6" s="302"/>
      <c r="B6" s="303"/>
      <c r="C6" s="304"/>
      <c r="D6" s="305"/>
      <c r="E6" s="303"/>
      <c r="F6" s="306"/>
      <c r="G6" s="305"/>
      <c r="H6" s="307"/>
      <c r="I6" s="304"/>
      <c r="J6" s="308"/>
      <c r="AC6" s="293"/>
    </row>
    <row r="7" spans="1:29" ht="18.75" customHeight="1">
      <c r="A7" s="309" t="s">
        <v>5</v>
      </c>
      <c r="B7" s="310"/>
      <c r="C7" s="311"/>
      <c r="D7" s="312"/>
      <c r="E7" s="310"/>
      <c r="F7" s="313">
        <v>6132.731302059855</v>
      </c>
      <c r="G7" s="314">
        <f>SUM(E7:F7)</f>
        <v>6132.731302059855</v>
      </c>
      <c r="H7" s="315"/>
      <c r="I7" s="316">
        <f>+C7+F7</f>
        <v>6132.731302059855</v>
      </c>
      <c r="J7" s="317">
        <f>+H7+I7</f>
        <v>6132.731302059855</v>
      </c>
      <c r="AC7" s="293"/>
    </row>
    <row r="8" spans="1:29" ht="18.75" customHeight="1">
      <c r="A8" s="318"/>
      <c r="B8" s="319"/>
      <c r="C8" s="80"/>
      <c r="D8" s="320"/>
      <c r="E8" s="319"/>
      <c r="F8" s="80">
        <f>+F7/G7</f>
        <v>1</v>
      </c>
      <c r="G8" s="321">
        <f>+G7/J7</f>
        <v>1</v>
      </c>
      <c r="H8" s="90"/>
      <c r="I8" s="80">
        <f>I7/J7</f>
        <v>1</v>
      </c>
      <c r="J8" s="31">
        <f>+J7/J$58</f>
        <v>0.0021440181119855768</v>
      </c>
      <c r="AC8" s="293"/>
    </row>
    <row r="9" spans="1:29" ht="18.75" customHeight="1">
      <c r="A9" s="309" t="s">
        <v>8</v>
      </c>
      <c r="B9" s="322">
        <v>53226.710870976225</v>
      </c>
      <c r="C9" s="316"/>
      <c r="D9" s="323">
        <f>SUM(B9:C9)</f>
        <v>53226.710870976225</v>
      </c>
      <c r="E9" s="322"/>
      <c r="F9" s="316">
        <v>50637.584014491076</v>
      </c>
      <c r="G9" s="314">
        <f>SUM(E9:F9)</f>
        <v>50637.584014491076</v>
      </c>
      <c r="H9" s="315">
        <f>+B9+E9</f>
        <v>53226.710870976225</v>
      </c>
      <c r="I9" s="316">
        <f>+C9+F9</f>
        <v>50637.584014491076</v>
      </c>
      <c r="J9" s="317">
        <f>+H9+I9</f>
        <v>103864.2948854673</v>
      </c>
      <c r="AC9" s="293"/>
    </row>
    <row r="10" spans="1:29" ht="18.75" customHeight="1">
      <c r="A10" s="318"/>
      <c r="B10" s="319">
        <f>+B9/D9</f>
        <v>1</v>
      </c>
      <c r="C10" s="80"/>
      <c r="D10" s="320">
        <f>+D9/J9</f>
        <v>0.512463988993235</v>
      </c>
      <c r="E10" s="319"/>
      <c r="F10" s="80">
        <f>+F9/G9</f>
        <v>1</v>
      </c>
      <c r="G10" s="321">
        <f>+G9/J9</f>
        <v>0.487536011006765</v>
      </c>
      <c r="H10" s="90">
        <f>H9/J9</f>
        <v>0.512463988993235</v>
      </c>
      <c r="I10" s="80">
        <f>I9/J9</f>
        <v>0.487536011006765</v>
      </c>
      <c r="J10" s="31">
        <f>+J9/J$58</f>
        <v>0.03631121574627882</v>
      </c>
      <c r="AC10" s="293"/>
    </row>
    <row r="11" spans="1:30" ht="18.75" customHeight="1">
      <c r="A11" s="309" t="s">
        <v>11</v>
      </c>
      <c r="B11" s="324"/>
      <c r="C11" s="316"/>
      <c r="D11" s="323"/>
      <c r="E11" s="324">
        <v>4344.3036734519</v>
      </c>
      <c r="F11" s="316">
        <v>8452.451777876178</v>
      </c>
      <c r="G11" s="314">
        <f>SUM(E11:F11)</f>
        <v>12796.755451328077</v>
      </c>
      <c r="H11" s="315">
        <f>+B11+E11</f>
        <v>4344.3036734519</v>
      </c>
      <c r="I11" s="316">
        <f>+C11+F11</f>
        <v>8452.451777876178</v>
      </c>
      <c r="J11" s="317">
        <f>+H11+I11</f>
        <v>12796.755451328077</v>
      </c>
      <c r="AC11" s="293"/>
      <c r="AD11" s="325"/>
    </row>
    <row r="12" spans="1:30" ht="18.75" customHeight="1">
      <c r="A12" s="318"/>
      <c r="B12" s="319"/>
      <c r="C12" s="80"/>
      <c r="D12" s="320"/>
      <c r="E12" s="319">
        <f>+E11/G11</f>
        <v>0.3394847772136677</v>
      </c>
      <c r="F12" s="80">
        <f>+F11/G11</f>
        <v>0.6605152227863323</v>
      </c>
      <c r="G12" s="321">
        <f>+G11/J11</f>
        <v>1</v>
      </c>
      <c r="H12" s="90">
        <f>H11/J11</f>
        <v>0.3394847772136677</v>
      </c>
      <c r="I12" s="80">
        <f>I11/J11</f>
        <v>0.6605152227863323</v>
      </c>
      <c r="J12" s="31">
        <f>+J11/J$58</f>
        <v>0.004473777524393124</v>
      </c>
      <c r="AC12" s="293"/>
      <c r="AD12" s="326"/>
    </row>
    <row r="13" spans="1:30" ht="18.75" customHeight="1">
      <c r="A13" s="309" t="s">
        <v>14</v>
      </c>
      <c r="B13" s="322">
        <v>86440.10407112743</v>
      </c>
      <c r="C13" s="316"/>
      <c r="D13" s="323">
        <f>SUM(B13:C13)</f>
        <v>86440.10407112743</v>
      </c>
      <c r="E13" s="322">
        <v>4078.056862309913</v>
      </c>
      <c r="F13" s="316">
        <v>91129.0726628013</v>
      </c>
      <c r="G13" s="314">
        <f>SUM(E13:F13)</f>
        <v>95207.12952511122</v>
      </c>
      <c r="H13" s="315">
        <f>+B13+E13</f>
        <v>90518.16093343734</v>
      </c>
      <c r="I13" s="316">
        <f>+C13+F13</f>
        <v>91129.0726628013</v>
      </c>
      <c r="J13" s="317">
        <f>+H13+I13</f>
        <v>181647.23359623866</v>
      </c>
      <c r="K13" s="292"/>
      <c r="AC13" s="326"/>
      <c r="AD13" s="326"/>
    </row>
    <row r="14" spans="1:30" ht="18.75" customHeight="1">
      <c r="A14" s="318"/>
      <c r="B14" s="319">
        <f>+B13/D13</f>
        <v>1</v>
      </c>
      <c r="C14" s="80"/>
      <c r="D14" s="320">
        <f>+D13/J13</f>
        <v>0.4758679907191129</v>
      </c>
      <c r="E14" s="319">
        <f>+E13/G13</f>
        <v>0.04283352394564433</v>
      </c>
      <c r="F14" s="80">
        <f>+F13/G13</f>
        <v>0.9571664760543557</v>
      </c>
      <c r="G14" s="321">
        <f>+G13/J13</f>
        <v>0.5241320092808871</v>
      </c>
      <c r="H14" s="90">
        <f>H13/J13</f>
        <v>0.4983184116893244</v>
      </c>
      <c r="I14" s="80">
        <f>I13/J13</f>
        <v>0.5016815883106756</v>
      </c>
      <c r="J14" s="31">
        <f>+J13/J$58</f>
        <v>0.06350432452365896</v>
      </c>
      <c r="AC14" s="326"/>
      <c r="AD14" s="326"/>
    </row>
    <row r="15" spans="1:30" ht="18.75" customHeight="1">
      <c r="A15" s="309" t="s">
        <v>15</v>
      </c>
      <c r="B15" s="327"/>
      <c r="C15" s="328"/>
      <c r="D15" s="329"/>
      <c r="E15" s="327">
        <v>1617.5284091134254</v>
      </c>
      <c r="F15" s="328">
        <v>13875.24415770516</v>
      </c>
      <c r="G15" s="330">
        <f>SUM(E15:F15)</f>
        <v>15492.772566818585</v>
      </c>
      <c r="H15" s="331">
        <f>+B15+E15</f>
        <v>1617.5284091134254</v>
      </c>
      <c r="I15" s="328">
        <f>+C15+F15</f>
        <v>13875.24415770516</v>
      </c>
      <c r="J15" s="332">
        <f>+H15+I15</f>
        <v>15492.772566818585</v>
      </c>
      <c r="AC15" s="326"/>
      <c r="AD15" s="326"/>
    </row>
    <row r="16" spans="1:30" ht="18.75" customHeight="1">
      <c r="A16" s="318"/>
      <c r="B16" s="319"/>
      <c r="C16" s="80"/>
      <c r="D16" s="320"/>
      <c r="E16" s="319">
        <f>+E15/G15</f>
        <v>0.10440535431196755</v>
      </c>
      <c r="F16" s="80">
        <f>+F15/G15</f>
        <v>0.8955946456880325</v>
      </c>
      <c r="G16" s="321">
        <f>+G15/J15</f>
        <v>1</v>
      </c>
      <c r="H16" s="90">
        <f>H15/J15</f>
        <v>0.10440535431196755</v>
      </c>
      <c r="I16" s="80">
        <f>I15/J15</f>
        <v>0.8955946456880325</v>
      </c>
      <c r="J16" s="31">
        <f>+J15/J$58</f>
        <v>0.005416311811504851</v>
      </c>
      <c r="AC16" s="326"/>
      <c r="AD16" s="326"/>
    </row>
    <row r="17" spans="1:30" ht="18.75" customHeight="1">
      <c r="A17" s="309" t="s">
        <v>17</v>
      </c>
      <c r="B17" s="333">
        <v>39031.08588939319</v>
      </c>
      <c r="C17" s="328"/>
      <c r="D17" s="329">
        <f>SUM(B17:C17)</f>
        <v>39031.08588939319</v>
      </c>
      <c r="E17" s="333">
        <v>2441.076873773209</v>
      </c>
      <c r="F17" s="328">
        <v>26103.652202264824</v>
      </c>
      <c r="G17" s="330">
        <f>SUM(E17:F17)</f>
        <v>28544.729076038035</v>
      </c>
      <c r="H17" s="331">
        <f>+B17+E17</f>
        <v>41472.162763166394</v>
      </c>
      <c r="I17" s="328">
        <f>+C17+F17</f>
        <v>26103.652202264824</v>
      </c>
      <c r="J17" s="332">
        <f>+H17+I17</f>
        <v>67575.81496543121</v>
      </c>
      <c r="AC17" s="326"/>
      <c r="AD17" s="326"/>
    </row>
    <row r="18" spans="1:30" ht="18.75" customHeight="1">
      <c r="A18" s="318"/>
      <c r="B18" s="319">
        <f>+B17/D17</f>
        <v>1</v>
      </c>
      <c r="C18" s="80"/>
      <c r="D18" s="320">
        <f>+D17/J17</f>
        <v>0.5775895697204652</v>
      </c>
      <c r="E18" s="319">
        <f>+E17/G17</f>
        <v>0.08551760527383596</v>
      </c>
      <c r="F18" s="80">
        <f>+F17/G17</f>
        <v>0.914482394726164</v>
      </c>
      <c r="G18" s="321">
        <f>+G17/J17</f>
        <v>0.4224104302795349</v>
      </c>
      <c r="H18" s="90">
        <f>H17/J17</f>
        <v>0.6137130981606617</v>
      </c>
      <c r="I18" s="80">
        <f>I17/J17</f>
        <v>0.38628690183933845</v>
      </c>
      <c r="J18" s="31">
        <f>+J17/J$58</f>
        <v>0.023624672936413686</v>
      </c>
      <c r="AC18" s="326"/>
      <c r="AD18" s="334"/>
    </row>
    <row r="19" spans="1:30" ht="18.75" customHeight="1">
      <c r="A19" s="309" t="s">
        <v>47</v>
      </c>
      <c r="B19" s="333">
        <v>16897.19107416308</v>
      </c>
      <c r="C19" s="328"/>
      <c r="D19" s="329">
        <f>SUM(B19:C19)</f>
        <v>16897.19107416308</v>
      </c>
      <c r="E19" s="333">
        <v>29271.70416834591</v>
      </c>
      <c r="F19" s="328">
        <v>95344.60089831553</v>
      </c>
      <c r="G19" s="330">
        <f>SUM(E19:F19)</f>
        <v>124616.30506666144</v>
      </c>
      <c r="H19" s="331">
        <f>+B19+E19</f>
        <v>46168.895242508996</v>
      </c>
      <c r="I19" s="328">
        <f>+C19+F19</f>
        <v>95344.60089831553</v>
      </c>
      <c r="J19" s="332">
        <f>+H19+I19</f>
        <v>141513.4961408245</v>
      </c>
      <c r="AC19" s="326"/>
      <c r="AD19" s="334"/>
    </row>
    <row r="20" spans="1:30" ht="18.75" customHeight="1">
      <c r="A20" s="318"/>
      <c r="B20" s="319">
        <f>+B19/D19</f>
        <v>1</v>
      </c>
      <c r="C20" s="80"/>
      <c r="D20" s="320">
        <f>+D19/J19</f>
        <v>0.11940338932300958</v>
      </c>
      <c r="E20" s="319">
        <f>+E19/G19</f>
        <v>0.2348946564631931</v>
      </c>
      <c r="F20" s="80">
        <f>+F19/G19</f>
        <v>0.7651053435368069</v>
      </c>
      <c r="G20" s="321">
        <f>+G19/J19</f>
        <v>0.8805966106769905</v>
      </c>
      <c r="H20" s="90">
        <f>H19/J19</f>
        <v>0.32625082767063346</v>
      </c>
      <c r="I20" s="80">
        <f>I19/J19</f>
        <v>0.6737491723293666</v>
      </c>
      <c r="J20" s="31">
        <f>+J19/J$58</f>
        <v>0.04947347011835014</v>
      </c>
      <c r="AC20" s="326"/>
      <c r="AD20" s="334"/>
    </row>
    <row r="21" spans="1:32" ht="18.75" customHeight="1">
      <c r="A21" s="309" t="s">
        <v>20</v>
      </c>
      <c r="B21" s="333">
        <v>17401.14303671149</v>
      </c>
      <c r="C21" s="328"/>
      <c r="D21" s="329">
        <f>SUM(B21:C21)</f>
        <v>17401.14303671149</v>
      </c>
      <c r="E21" s="333">
        <v>2221.6313187010132</v>
      </c>
      <c r="F21" s="328">
        <v>41535.3013962828</v>
      </c>
      <c r="G21" s="330">
        <f>SUM(E21:F21)</f>
        <v>43756.932714983814</v>
      </c>
      <c r="H21" s="331">
        <f>+B21+E21</f>
        <v>19622.774355412505</v>
      </c>
      <c r="I21" s="328">
        <f>+C21+F21</f>
        <v>41535.3013962828</v>
      </c>
      <c r="J21" s="332">
        <f>+H21+I21</f>
        <v>61158.0757516953</v>
      </c>
      <c r="AC21" s="326"/>
      <c r="AD21" s="326"/>
      <c r="AE21" s="334"/>
      <c r="AF21" s="335"/>
    </row>
    <row r="22" spans="1:29" ht="18.75" customHeight="1">
      <c r="A22" s="318"/>
      <c r="B22" s="319">
        <f>+B21/D21</f>
        <v>1</v>
      </c>
      <c r="C22" s="80"/>
      <c r="D22" s="320">
        <f>+D21/J21</f>
        <v>0.28452731422356975</v>
      </c>
      <c r="E22" s="319">
        <f>+E21/G21</f>
        <v>0.050772098976221286</v>
      </c>
      <c r="F22" s="80">
        <f>+F21/G21</f>
        <v>0.9492279010237786</v>
      </c>
      <c r="G22" s="321">
        <f>+G21/J21</f>
        <v>0.7154726857764303</v>
      </c>
      <c r="H22" s="90">
        <f>H21/J21</f>
        <v>0.3208533642405935</v>
      </c>
      <c r="I22" s="80">
        <f>I21/J21</f>
        <v>0.6791466357594065</v>
      </c>
      <c r="J22" s="31">
        <f>+J21/J$58</f>
        <v>0.02138101534984565</v>
      </c>
      <c r="AC22" s="326"/>
    </row>
    <row r="23" spans="1:10" ht="18.75" customHeight="1">
      <c r="A23" s="309" t="s">
        <v>10</v>
      </c>
      <c r="B23" s="333">
        <v>15431.998442044447</v>
      </c>
      <c r="C23" s="328"/>
      <c r="D23" s="329">
        <f>SUM(B23:C23)</f>
        <v>15431.998442044447</v>
      </c>
      <c r="E23" s="333"/>
      <c r="F23" s="328">
        <v>7104.527854770531</v>
      </c>
      <c r="G23" s="330">
        <f>SUM(E23:F23)</f>
        <v>7104.527854770531</v>
      </c>
      <c r="H23" s="331">
        <f>+B23+E23</f>
        <v>15431.998442044447</v>
      </c>
      <c r="I23" s="328">
        <f>+C23+F23</f>
        <v>7104.527854770531</v>
      </c>
      <c r="J23" s="332">
        <f>+H23+I23</f>
        <v>22536.526296814976</v>
      </c>
    </row>
    <row r="24" spans="1:29" ht="18.75" customHeight="1">
      <c r="A24" s="318"/>
      <c r="B24" s="319">
        <f>+B23/D23</f>
        <v>1</v>
      </c>
      <c r="C24" s="80"/>
      <c r="D24" s="320">
        <f>+D23/J23</f>
        <v>0.6847549723856692</v>
      </c>
      <c r="E24" s="319"/>
      <c r="F24" s="80">
        <f>+F23/G23</f>
        <v>1</v>
      </c>
      <c r="G24" s="321">
        <f>+G23/J23</f>
        <v>0.3152450276143309</v>
      </c>
      <c r="H24" s="90">
        <f>H23/J23</f>
        <v>0.6847549723856692</v>
      </c>
      <c r="I24" s="80">
        <f>I23/J23</f>
        <v>0.3152450276143309</v>
      </c>
      <c r="J24" s="31">
        <f>+J23/J$58</f>
        <v>0.007878825629517033</v>
      </c>
      <c r="AC24" s="334"/>
    </row>
    <row r="25" spans="1:29" ht="18.75" customHeight="1">
      <c r="A25" s="309" t="s">
        <v>21</v>
      </c>
      <c r="B25" s="333">
        <v>1828.9423750461044</v>
      </c>
      <c r="C25" s="328"/>
      <c r="D25" s="329">
        <f>SUM(B25:C25)</f>
        <v>1828.9423750461044</v>
      </c>
      <c r="E25" s="333"/>
      <c r="F25" s="328">
        <v>17222.788425270468</v>
      </c>
      <c r="G25" s="330">
        <f>SUM(E25:F25)</f>
        <v>17222.788425270468</v>
      </c>
      <c r="H25" s="331">
        <f>+B25+E25</f>
        <v>1828.9423750461044</v>
      </c>
      <c r="I25" s="328">
        <f>+C25+F25</f>
        <v>17222.788425270468</v>
      </c>
      <c r="J25" s="332">
        <f>+H25+I25</f>
        <v>19051.73080031657</v>
      </c>
      <c r="AC25" s="334"/>
    </row>
    <row r="26" spans="1:29" ht="18.75" customHeight="1">
      <c r="A26" s="318"/>
      <c r="B26" s="319">
        <f>+B25/D25</f>
        <v>1</v>
      </c>
      <c r="C26" s="80"/>
      <c r="D26" s="320">
        <f>+D25/J25</f>
        <v>0.0959987517257862</v>
      </c>
      <c r="E26" s="319"/>
      <c r="F26" s="80">
        <f>+F25/G25</f>
        <v>1</v>
      </c>
      <c r="G26" s="321">
        <f>+G25/J25</f>
        <v>0.9040012482742139</v>
      </c>
      <c r="H26" s="90">
        <f>H25/J25</f>
        <v>0.0959987517257862</v>
      </c>
      <c r="I26" s="80">
        <f>I25/J25</f>
        <v>0.9040012482742139</v>
      </c>
      <c r="J26" s="31">
        <f>+J25/J$58</f>
        <v>0.006660532459139774</v>
      </c>
      <c r="AC26" s="334"/>
    </row>
    <row r="27" spans="1:29" ht="18.75" customHeight="1">
      <c r="A27" s="309" t="s">
        <v>22</v>
      </c>
      <c r="B27" s="327">
        <v>67432.68352148385</v>
      </c>
      <c r="C27" s="328"/>
      <c r="D27" s="329">
        <f>SUM(B27:C27)</f>
        <v>67432.68352148385</v>
      </c>
      <c r="E27" s="327">
        <v>2087.9639522520174</v>
      </c>
      <c r="F27" s="328">
        <v>76849.06692829907</v>
      </c>
      <c r="G27" s="330">
        <f>SUM(E27:F27)</f>
        <v>78937.03088055109</v>
      </c>
      <c r="H27" s="331">
        <f>+B27+E27</f>
        <v>69520.64747373587</v>
      </c>
      <c r="I27" s="328">
        <f>+C27+F27</f>
        <v>76849.06692829907</v>
      </c>
      <c r="J27" s="332">
        <f>+H27+I27</f>
        <v>146369.71440203494</v>
      </c>
      <c r="K27" s="292"/>
      <c r="AC27" s="334"/>
    </row>
    <row r="28" spans="1:10" ht="18.75" customHeight="1">
      <c r="A28" s="318"/>
      <c r="B28" s="319">
        <f>+B27/D27</f>
        <v>1</v>
      </c>
      <c r="C28" s="80"/>
      <c r="D28" s="320">
        <f>+D27/J27</f>
        <v>0.46070106645330966</v>
      </c>
      <c r="E28" s="319">
        <f>+E27/G27</f>
        <v>0.026451006947696847</v>
      </c>
      <c r="F28" s="80">
        <f>+F27/G27</f>
        <v>0.9735489930523031</v>
      </c>
      <c r="G28" s="321">
        <f>+G27/J27</f>
        <v>0.5392989335466903</v>
      </c>
      <c r="H28" s="90">
        <f>H27/J27</f>
        <v>0.4749660662914386</v>
      </c>
      <c r="I28" s="80">
        <f>I27/J27</f>
        <v>0.5250339337085613</v>
      </c>
      <c r="J28" s="31">
        <f>+J27/J$58</f>
        <v>0.05117121609725731</v>
      </c>
    </row>
    <row r="29" spans="1:10" ht="18.75" customHeight="1">
      <c r="A29" s="309" t="s">
        <v>12</v>
      </c>
      <c r="B29" s="333">
        <v>30071.471245981742</v>
      </c>
      <c r="C29" s="328"/>
      <c r="D29" s="329">
        <f>SUM(B29:C29)</f>
        <v>30071.471245981742</v>
      </c>
      <c r="E29" s="333"/>
      <c r="F29" s="328">
        <v>45139.204963906624</v>
      </c>
      <c r="G29" s="330">
        <f>SUM(E29:F29)</f>
        <v>45139.204963906624</v>
      </c>
      <c r="H29" s="331">
        <f>+B29+E29</f>
        <v>30071.471245981742</v>
      </c>
      <c r="I29" s="328">
        <f>+C29+F29</f>
        <v>45139.204963906624</v>
      </c>
      <c r="J29" s="332">
        <f>+H29+I29</f>
        <v>75210.67620988836</v>
      </c>
    </row>
    <row r="30" spans="1:10" ht="18.75" customHeight="1">
      <c r="A30" s="318"/>
      <c r="B30" s="319">
        <f>+B29/D29</f>
        <v>1</v>
      </c>
      <c r="C30" s="80"/>
      <c r="D30" s="320">
        <f>+D29/J29</f>
        <v>0.3998298215277591</v>
      </c>
      <c r="E30" s="319"/>
      <c r="F30" s="80">
        <f>+F29/G29</f>
        <v>1</v>
      </c>
      <c r="G30" s="321">
        <f>+G29/J29</f>
        <v>0.600170178472241</v>
      </c>
      <c r="H30" s="90">
        <f>H29/J29</f>
        <v>0.3998298215277591</v>
      </c>
      <c r="I30" s="80">
        <f>I29/J29</f>
        <v>0.600170178472241</v>
      </c>
      <c r="J30" s="31">
        <f>+J29/J$58</f>
        <v>0.026293839411245995</v>
      </c>
    </row>
    <row r="31" spans="1:30" ht="18.75" customHeight="1">
      <c r="A31" s="309" t="s">
        <v>23</v>
      </c>
      <c r="B31" s="333">
        <v>23674.552348532394</v>
      </c>
      <c r="C31" s="328"/>
      <c r="D31" s="329">
        <f>SUM(B31:C31)</f>
        <v>23674.552348532394</v>
      </c>
      <c r="E31" s="333">
        <v>1061.7285701838696</v>
      </c>
      <c r="F31" s="328">
        <v>96385.4356977487</v>
      </c>
      <c r="G31" s="330">
        <f>SUM(E31:F31)</f>
        <v>97447.16426793257</v>
      </c>
      <c r="H31" s="331">
        <f>+B31+E31</f>
        <v>24736.280918716264</v>
      </c>
      <c r="I31" s="328">
        <f>+C31+F31</f>
        <v>96385.4356977487</v>
      </c>
      <c r="J31" s="332">
        <f>+H31+I31</f>
        <v>121121.71661646497</v>
      </c>
      <c r="K31" s="292"/>
      <c r="AD31" s="334"/>
    </row>
    <row r="32" spans="1:10" ht="18.75" customHeight="1">
      <c r="A32" s="318"/>
      <c r="B32" s="319">
        <f>+B31/D31</f>
        <v>1</v>
      </c>
      <c r="C32" s="80"/>
      <c r="D32" s="320">
        <f>+D31/J31</f>
        <v>0.1954608389798377</v>
      </c>
      <c r="E32" s="80">
        <f>+E31/G31</f>
        <v>0.010895428083105932</v>
      </c>
      <c r="F32" s="80">
        <f>+F31/G31</f>
        <v>0.989104571916894</v>
      </c>
      <c r="G32" s="321">
        <f>+G31/J31</f>
        <v>0.8045391610201623</v>
      </c>
      <c r="H32" s="90">
        <f>H31/J31</f>
        <v>0.2042266375487753</v>
      </c>
      <c r="I32" s="80">
        <f>I31/J31</f>
        <v>0.7957733624512248</v>
      </c>
      <c r="J32" s="31">
        <f>+J31/J$58</f>
        <v>0.04234445329330862</v>
      </c>
    </row>
    <row r="33" spans="1:10" ht="18.75" customHeight="1">
      <c r="A33" s="309" t="s">
        <v>24</v>
      </c>
      <c r="B33" s="327"/>
      <c r="C33" s="328"/>
      <c r="D33" s="329"/>
      <c r="E33" s="333">
        <v>2042.9136506991185</v>
      </c>
      <c r="F33" s="336">
        <v>61327.655712399945</v>
      </c>
      <c r="G33" s="330">
        <f>SUM(E33:F33)</f>
        <v>63370.569363099065</v>
      </c>
      <c r="H33" s="331">
        <f>+B33+E33</f>
        <v>2042.9136506991185</v>
      </c>
      <c r="I33" s="328">
        <f>+C33+F33</f>
        <v>61327.655712399945</v>
      </c>
      <c r="J33" s="332">
        <f>+H33+I33</f>
        <v>63370.569363099065</v>
      </c>
    </row>
    <row r="34" spans="1:10" ht="18.75" customHeight="1">
      <c r="A34" s="318"/>
      <c r="B34" s="319"/>
      <c r="C34" s="80"/>
      <c r="D34" s="320"/>
      <c r="E34" s="319">
        <f>+E33/G33</f>
        <v>0.03223757765207512</v>
      </c>
      <c r="F34" s="80">
        <f>+F33/G33</f>
        <v>0.9677624223479249</v>
      </c>
      <c r="G34" s="321">
        <f>+G33/J33</f>
        <v>1</v>
      </c>
      <c r="H34" s="90">
        <f>H33/J33</f>
        <v>0.03223757765207512</v>
      </c>
      <c r="I34" s="80">
        <f>I33/J33</f>
        <v>0.9677624223479249</v>
      </c>
      <c r="J34" s="31">
        <f>+J33/J$58</f>
        <v>0.02215450861766724</v>
      </c>
    </row>
    <row r="35" spans="1:30" ht="18.75" customHeight="1">
      <c r="A35" s="309" t="s">
        <v>9</v>
      </c>
      <c r="B35" s="333">
        <v>138743.27446343852</v>
      </c>
      <c r="C35" s="328"/>
      <c r="D35" s="329">
        <f>SUM(B35:C35)</f>
        <v>138743.27446343852</v>
      </c>
      <c r="E35" s="333">
        <v>92041.49847162202</v>
      </c>
      <c r="F35" s="328">
        <v>1070691.6971227988</v>
      </c>
      <c r="G35" s="330">
        <f>SUM(E35:F35)</f>
        <v>1162733.195594421</v>
      </c>
      <c r="H35" s="331">
        <f>+B35+E35</f>
        <v>230784.77293506055</v>
      </c>
      <c r="I35" s="328">
        <f>+C35+F35</f>
        <v>1070691.6971227988</v>
      </c>
      <c r="J35" s="332">
        <f>+H35+I35</f>
        <v>1301476.4700578593</v>
      </c>
      <c r="K35" s="292"/>
      <c r="AD35" s="337"/>
    </row>
    <row r="36" spans="1:30" ht="18.75" customHeight="1">
      <c r="A36" s="318"/>
      <c r="B36" s="319">
        <f>+B35/D35</f>
        <v>1</v>
      </c>
      <c r="C36" s="80"/>
      <c r="D36" s="320">
        <f>+D35/J35</f>
        <v>0.10660452006271803</v>
      </c>
      <c r="E36" s="319">
        <f>+E35/G35</f>
        <v>0.07915960326957716</v>
      </c>
      <c r="F36" s="80">
        <f>+F35/G35</f>
        <v>0.9208403967304227</v>
      </c>
      <c r="G36" s="321">
        <f>+G35/J35</f>
        <v>0.8933954799372821</v>
      </c>
      <c r="H36" s="90">
        <f>H35/J35</f>
        <v>0.1773253518173868</v>
      </c>
      <c r="I36" s="80">
        <f>I35/J35</f>
        <v>0.8226746481826133</v>
      </c>
      <c r="J36" s="31">
        <f>+J35/J$58</f>
        <v>0.4549994100002183</v>
      </c>
      <c r="AD36" s="337"/>
    </row>
    <row r="37" spans="1:30" ht="18.75" customHeight="1">
      <c r="A37" s="309" t="s">
        <v>25</v>
      </c>
      <c r="B37" s="327"/>
      <c r="C37" s="328"/>
      <c r="D37" s="329"/>
      <c r="E37" s="327"/>
      <c r="F37" s="328">
        <v>39352.88842287209</v>
      </c>
      <c r="G37" s="330">
        <f>SUM(E37:F37)</f>
        <v>39352.88842287209</v>
      </c>
      <c r="H37" s="331"/>
      <c r="I37" s="328">
        <f>+C37+F37</f>
        <v>39352.88842287209</v>
      </c>
      <c r="J37" s="332">
        <f>+H37+I37</f>
        <v>39352.88842287209</v>
      </c>
      <c r="AD37" s="337"/>
    </row>
    <row r="38" spans="1:30" ht="18.75" customHeight="1">
      <c r="A38" s="318"/>
      <c r="B38" s="319"/>
      <c r="C38" s="80"/>
      <c r="D38" s="320"/>
      <c r="E38" s="319"/>
      <c r="F38" s="80">
        <f>+F37/G37</f>
        <v>1</v>
      </c>
      <c r="G38" s="321">
        <f>+G37/J37</f>
        <v>1</v>
      </c>
      <c r="H38" s="90"/>
      <c r="I38" s="80">
        <f>I37/J37</f>
        <v>1</v>
      </c>
      <c r="J38" s="31">
        <f>+J37/J$58</f>
        <v>0.013757867641982956</v>
      </c>
      <c r="AD38" s="337"/>
    </row>
    <row r="39" spans="1:30" ht="18.75" customHeight="1">
      <c r="A39" s="309" t="s">
        <v>26</v>
      </c>
      <c r="B39" s="327"/>
      <c r="C39" s="328"/>
      <c r="D39" s="329"/>
      <c r="E39" s="327"/>
      <c r="F39" s="328">
        <v>7366.181021018224</v>
      </c>
      <c r="G39" s="330">
        <f>SUM(E39:F39)</f>
        <v>7366.181021018224</v>
      </c>
      <c r="H39" s="331"/>
      <c r="I39" s="328">
        <f>+C39+F39</f>
        <v>7366.181021018224</v>
      </c>
      <c r="J39" s="332">
        <f>+H39+I39</f>
        <v>7366.181021018224</v>
      </c>
      <c r="AD39" s="337"/>
    </row>
    <row r="40" spans="1:30" ht="18.75" customHeight="1">
      <c r="A40" s="318"/>
      <c r="B40" s="319"/>
      <c r="C40" s="80"/>
      <c r="D40" s="320"/>
      <c r="E40" s="319"/>
      <c r="F40" s="80">
        <f>+F39/G39</f>
        <v>1</v>
      </c>
      <c r="G40" s="321">
        <f>+G39/J39</f>
        <v>1</v>
      </c>
      <c r="H40" s="90"/>
      <c r="I40" s="80">
        <f>I39/J39</f>
        <v>1</v>
      </c>
      <c r="J40" s="31">
        <f>+J39/J$58</f>
        <v>0.00257523520065568</v>
      </c>
      <c r="AD40" s="337"/>
    </row>
    <row r="41" spans="1:11" ht="18.75" customHeight="1">
      <c r="A41" s="309" t="s">
        <v>13</v>
      </c>
      <c r="B41" s="333">
        <v>178052.32279432306</v>
      </c>
      <c r="C41" s="328"/>
      <c r="D41" s="329">
        <f>SUM(B41:C41)</f>
        <v>178052.32279432306</v>
      </c>
      <c r="E41" s="333"/>
      <c r="F41" s="328">
        <v>13854.142154675175</v>
      </c>
      <c r="G41" s="330">
        <f>SUM(E41:F41)</f>
        <v>13854.142154675175</v>
      </c>
      <c r="H41" s="331">
        <f>+B41+E41</f>
        <v>178052.32279432306</v>
      </c>
      <c r="I41" s="328">
        <f>+C41+F41</f>
        <v>13854.142154675175</v>
      </c>
      <c r="J41" s="332">
        <f>+H41+I41</f>
        <v>191906.46494899824</v>
      </c>
      <c r="K41" s="292"/>
    </row>
    <row r="42" spans="1:10" ht="18.75" customHeight="1">
      <c r="A42" s="318"/>
      <c r="B42" s="319">
        <f>+B41/D41</f>
        <v>1</v>
      </c>
      <c r="C42" s="80"/>
      <c r="D42" s="320">
        <f>+D41/J41</f>
        <v>0.9278078403541168</v>
      </c>
      <c r="E42" s="319"/>
      <c r="F42" s="80">
        <f>+F41/G41</f>
        <v>1</v>
      </c>
      <c r="G42" s="321">
        <f>+G41/J41</f>
        <v>0.07219215964588323</v>
      </c>
      <c r="H42" s="90">
        <f>H41/J41</f>
        <v>0.9278078403541168</v>
      </c>
      <c r="I42" s="80">
        <f>I41/J41</f>
        <v>0.07219215964588323</v>
      </c>
      <c r="J42" s="31">
        <f>+J41/J$58</f>
        <v>0.06709097731374271</v>
      </c>
    </row>
    <row r="43" spans="1:11" ht="18.75" customHeight="1">
      <c r="A43" s="309" t="s">
        <v>27</v>
      </c>
      <c r="B43" s="333">
        <v>36476.82710575382</v>
      </c>
      <c r="C43" s="328"/>
      <c r="D43" s="329">
        <f>SUM(B43:C43)</f>
        <v>36476.82710575382</v>
      </c>
      <c r="E43" s="333"/>
      <c r="F43" s="328">
        <v>8305.371746308198</v>
      </c>
      <c r="G43" s="330">
        <f>SUM(E43:F43)</f>
        <v>8305.371746308198</v>
      </c>
      <c r="H43" s="331">
        <f>+B43+E43</f>
        <v>36476.82710575382</v>
      </c>
      <c r="I43" s="328">
        <f>+C43+F43</f>
        <v>8305.371746308198</v>
      </c>
      <c r="J43" s="332">
        <f>+H43+I43</f>
        <v>44782.19885206202</v>
      </c>
      <c r="K43" s="292"/>
    </row>
    <row r="44" spans="1:10" ht="18.75" customHeight="1">
      <c r="A44" s="318"/>
      <c r="B44" s="319">
        <f>+B43/D43</f>
        <v>1</v>
      </c>
      <c r="C44" s="80"/>
      <c r="D44" s="320">
        <f>+D43/J43</f>
        <v>0.8145385452432786</v>
      </c>
      <c r="E44" s="319"/>
      <c r="F44" s="80">
        <f>+F43/G43</f>
        <v>1</v>
      </c>
      <c r="G44" s="321">
        <f>+G43/J43</f>
        <v>0.18546145475672132</v>
      </c>
      <c r="H44" s="90">
        <f>H43/J43</f>
        <v>0.8145385452432786</v>
      </c>
      <c r="I44" s="80">
        <f>I43/J43</f>
        <v>0.18546145475672132</v>
      </c>
      <c r="J44" s="31">
        <f>+J43/J$58</f>
        <v>0.015655968067785988</v>
      </c>
    </row>
    <row r="45" spans="1:10" ht="18.75" customHeight="1">
      <c r="A45" s="309" t="s">
        <v>28</v>
      </c>
      <c r="B45" s="327">
        <v>14441.410031108888</v>
      </c>
      <c r="C45" s="328"/>
      <c r="D45" s="329">
        <f>SUM(B45:C45)</f>
        <v>14441.410031108888</v>
      </c>
      <c r="E45" s="327">
        <v>2372.478625949058</v>
      </c>
      <c r="F45" s="328">
        <v>86730.11578916384</v>
      </c>
      <c r="G45" s="330">
        <f>SUM(E45:F45)</f>
        <v>89102.59441511291</v>
      </c>
      <c r="H45" s="331">
        <f>+B45+E45</f>
        <v>16813.888657057945</v>
      </c>
      <c r="I45" s="328">
        <f>+C45+F45</f>
        <v>86730.11578916384</v>
      </c>
      <c r="J45" s="332">
        <f>+H45+I45</f>
        <v>103544.00444622179</v>
      </c>
    </row>
    <row r="46" spans="1:10" ht="18.75" customHeight="1">
      <c r="A46" s="318"/>
      <c r="B46" s="319">
        <f>+B45/D45</f>
        <v>1</v>
      </c>
      <c r="C46" s="80"/>
      <c r="D46" s="320">
        <f>+D45/J45</f>
        <v>0.13947123359140895</v>
      </c>
      <c r="E46" s="319">
        <f>+E45/G45</f>
        <v>0.026626369765352827</v>
      </c>
      <c r="F46" s="80">
        <f>+F45/G45</f>
        <v>0.9733736302346471</v>
      </c>
      <c r="G46" s="321">
        <f>+G45/J45</f>
        <v>0.8605287664085911</v>
      </c>
      <c r="H46" s="90">
        <f>H45/J45</f>
        <v>0.16238399071952703</v>
      </c>
      <c r="I46" s="80">
        <f>I45/J45</f>
        <v>0.837616009280473</v>
      </c>
      <c r="J46" s="31">
        <f>+J45/J$58</f>
        <v>0.03619924141232952</v>
      </c>
    </row>
    <row r="47" spans="1:10" ht="18.75" customHeight="1">
      <c r="A47" s="309" t="s">
        <v>29</v>
      </c>
      <c r="B47" s="327">
        <v>9991.782539150998</v>
      </c>
      <c r="C47" s="328"/>
      <c r="D47" s="329">
        <f>SUM(B47:C47)</f>
        <v>9991.782539150998</v>
      </c>
      <c r="E47" s="327"/>
      <c r="F47" s="328">
        <v>32002.138822262943</v>
      </c>
      <c r="G47" s="330">
        <f>SUM(E47:F47)</f>
        <v>32002.138822262943</v>
      </c>
      <c r="H47" s="331">
        <f>+B47+E47</f>
        <v>9991.782539150998</v>
      </c>
      <c r="I47" s="328">
        <f>+C47+F47</f>
        <v>32002.138822262943</v>
      </c>
      <c r="J47" s="332">
        <f>+H47+I47</f>
        <v>41993.921361413944</v>
      </c>
    </row>
    <row r="48" spans="1:10" ht="18.75" customHeight="1">
      <c r="A48" s="318"/>
      <c r="B48" s="319">
        <f>+B47/D47</f>
        <v>1</v>
      </c>
      <c r="C48" s="80"/>
      <c r="D48" s="320">
        <f>+D47/J47</f>
        <v>0.23793402033495098</v>
      </c>
      <c r="E48" s="319"/>
      <c r="F48" s="80">
        <f>+F47/G47</f>
        <v>1</v>
      </c>
      <c r="G48" s="321">
        <f>+G47/J47</f>
        <v>0.762065979665049</v>
      </c>
      <c r="H48" s="90">
        <f>H47/J47</f>
        <v>0.23793402033495098</v>
      </c>
      <c r="I48" s="80">
        <f>I47/J47</f>
        <v>0.762065979665049</v>
      </c>
      <c r="J48" s="31">
        <f>+J47/J$58</f>
        <v>0.014681179324117527</v>
      </c>
    </row>
    <row r="49" spans="1:11" ht="18.75" customHeight="1">
      <c r="A49" s="309" t="s">
        <v>31</v>
      </c>
      <c r="B49" s="327">
        <v>774.3130114928354</v>
      </c>
      <c r="C49" s="328"/>
      <c r="D49" s="329">
        <f>SUM(B49:C49)</f>
        <v>774.3130114928354</v>
      </c>
      <c r="E49" s="327">
        <v>2492.4421564851827</v>
      </c>
      <c r="F49" s="328">
        <v>25651.268907657523</v>
      </c>
      <c r="G49" s="330">
        <f>SUM(E49:F49)</f>
        <v>28143.711064142706</v>
      </c>
      <c r="H49" s="331">
        <f>+B49+E49</f>
        <v>3266.755167978018</v>
      </c>
      <c r="I49" s="328">
        <f>+C49+F49</f>
        <v>25651.268907657523</v>
      </c>
      <c r="J49" s="332">
        <f>+H49+I49</f>
        <v>28918.02407563554</v>
      </c>
      <c r="K49" s="292"/>
    </row>
    <row r="50" spans="1:10" ht="18.75" customHeight="1">
      <c r="A50" s="318"/>
      <c r="B50" s="319">
        <f>+B49/D49</f>
        <v>1</v>
      </c>
      <c r="C50" s="80"/>
      <c r="D50" s="320">
        <f>+D49/J49</f>
        <v>0.026776138282048858</v>
      </c>
      <c r="E50" s="80">
        <f>+E49/G49</f>
        <v>0.08856124733531497</v>
      </c>
      <c r="F50" s="80">
        <f>+F49/G49</f>
        <v>0.911438752664685</v>
      </c>
      <c r="G50" s="321">
        <f>+G49/J49</f>
        <v>0.9732238617179512</v>
      </c>
      <c r="H50" s="90">
        <f>H49/J49</f>
        <v>0.1129660574122827</v>
      </c>
      <c r="I50" s="80">
        <f>I49/J49</f>
        <v>0.8870339425877173</v>
      </c>
      <c r="J50" s="31">
        <f>+J49/J$58</f>
        <v>0.01010981312032582</v>
      </c>
    </row>
    <row r="51" spans="1:10" ht="18.75" customHeight="1">
      <c r="A51" s="309" t="s">
        <v>32</v>
      </c>
      <c r="B51" s="327"/>
      <c r="C51" s="328"/>
      <c r="D51" s="329"/>
      <c r="E51" s="327"/>
      <c r="F51" s="328">
        <v>23818.84200383925</v>
      </c>
      <c r="G51" s="330">
        <f>SUM(E51:F51)</f>
        <v>23818.84200383925</v>
      </c>
      <c r="H51" s="331"/>
      <c r="I51" s="328">
        <f>+C51+F51</f>
        <v>23818.84200383925</v>
      </c>
      <c r="J51" s="332">
        <f>+H51+I51</f>
        <v>23818.84200383925</v>
      </c>
    </row>
    <row r="52" spans="1:10" ht="18.75" customHeight="1">
      <c r="A52" s="318"/>
      <c r="B52" s="319"/>
      <c r="C52" s="80"/>
      <c r="D52" s="320"/>
      <c r="E52" s="319"/>
      <c r="F52" s="80">
        <f>+F51/G51</f>
        <v>1</v>
      </c>
      <c r="G52" s="321">
        <f>+G51/J51</f>
        <v>1</v>
      </c>
      <c r="H52" s="90"/>
      <c r="I52" s="80">
        <f>I51/J51</f>
        <v>1</v>
      </c>
      <c r="J52" s="31">
        <f>+J51/J$58</f>
        <v>0.008327126389118256</v>
      </c>
    </row>
    <row r="53" spans="1:10" ht="18.75" customHeight="1">
      <c r="A53" s="309" t="s">
        <v>33</v>
      </c>
      <c r="B53" s="327"/>
      <c r="C53" s="328"/>
      <c r="D53" s="329"/>
      <c r="E53" s="327"/>
      <c r="F53" s="328">
        <v>14075.884496467657</v>
      </c>
      <c r="G53" s="330">
        <f>SUM(E53:F53)</f>
        <v>14075.884496467657</v>
      </c>
      <c r="H53" s="331"/>
      <c r="I53" s="328">
        <f>+C53+F53</f>
        <v>14075.884496467657</v>
      </c>
      <c r="J53" s="332">
        <f>+H53+I53</f>
        <v>14075.884496467657</v>
      </c>
    </row>
    <row r="54" spans="1:10" ht="18.75" customHeight="1">
      <c r="A54" s="318"/>
      <c r="B54" s="319"/>
      <c r="C54" s="80"/>
      <c r="D54" s="320"/>
      <c r="E54" s="319"/>
      <c r="F54" s="80">
        <f>+F53/G53</f>
        <v>1</v>
      </c>
      <c r="G54" s="321">
        <f>+G53/J53</f>
        <v>1</v>
      </c>
      <c r="H54" s="90"/>
      <c r="I54" s="80">
        <f>I53/J53</f>
        <v>1</v>
      </c>
      <c r="J54" s="31">
        <f>+J53/J$58</f>
        <v>0.004920964219075954</v>
      </c>
    </row>
    <row r="55" spans="1:10" ht="18.75" customHeight="1">
      <c r="A55" s="309" t="s">
        <v>34</v>
      </c>
      <c r="B55" s="327"/>
      <c r="C55" s="328"/>
      <c r="D55" s="329"/>
      <c r="E55" s="327"/>
      <c r="F55" s="328">
        <v>25314.567323926185</v>
      </c>
      <c r="G55" s="330">
        <f>SUM(E55:F55)</f>
        <v>25314.567323926185</v>
      </c>
      <c r="H55" s="331"/>
      <c r="I55" s="328">
        <f>+C55+F55</f>
        <v>25314.567323926185</v>
      </c>
      <c r="J55" s="332">
        <f>+H55+I55</f>
        <v>25314.567323926185</v>
      </c>
    </row>
    <row r="56" spans="1:10" ht="18.75" customHeight="1">
      <c r="A56" s="309"/>
      <c r="B56" s="319"/>
      <c r="C56" s="80"/>
      <c r="D56" s="320"/>
      <c r="E56" s="319"/>
      <c r="F56" s="80">
        <f>+F55/G55</f>
        <v>1</v>
      </c>
      <c r="G56" s="321">
        <f>+G55/J55</f>
        <v>1</v>
      </c>
      <c r="H56" s="90">
        <f>H55/J55</f>
        <v>0</v>
      </c>
      <c r="I56" s="80">
        <f>I55/J55</f>
        <v>1</v>
      </c>
      <c r="J56" s="31">
        <f>+J55/J$58</f>
        <v>0.008850035680080456</v>
      </c>
    </row>
    <row r="57" spans="1:10" ht="2.25" customHeight="1" thickBot="1">
      <c r="A57" s="338"/>
      <c r="B57" s="338"/>
      <c r="C57" s="339"/>
      <c r="D57" s="340"/>
      <c r="E57" s="338"/>
      <c r="F57" s="339"/>
      <c r="G57" s="340"/>
      <c r="H57" s="341"/>
      <c r="I57" s="339"/>
      <c r="J57" s="342"/>
    </row>
    <row r="58" spans="1:10" ht="18.75" customHeight="1" thickTop="1">
      <c r="A58" s="343" t="s">
        <v>35</v>
      </c>
      <c r="B58" s="327">
        <f>SUM(B7,B9,B11,B13,B15,B17,B19,B21,B23,B25,B27,B29,B31,B33,B35,B37,B39,B41,B43,B45,B47,B49,B51,B53,B55)</f>
        <v>729915.8128207282</v>
      </c>
      <c r="C58" s="328"/>
      <c r="D58" s="330">
        <f>SUM(D7,D9,D11,D13,D15,D17,D19,D21,D23,D25,D27,D29,D31,D33,D35,D37,D39,D41,D43,D45,D47,D49,D51,D53,D55)</f>
        <v>729915.8128207282</v>
      </c>
      <c r="E58" s="327">
        <f>SUM(E7,E9,E11,E13,E15,E17,E19,E21,E23,E25,E27,E29,E31,E33,E35,E37,E39,E41,E43,E45,E47,E49,E51,E53,E55)</f>
        <v>146073.32673288666</v>
      </c>
      <c r="F58" s="328">
        <f>SUM(F7,F9,F11,F13,F15,F17,F19,F21,F23,F25,F27,F29,F31,F33,F35,F37,F39,F41,F43,F45,F47,F49,F51,F53,F55)</f>
        <v>1984402.4158051822</v>
      </c>
      <c r="G58" s="330">
        <f>SUM(E58:F58)</f>
        <v>2130475.742538069</v>
      </c>
      <c r="H58" s="331">
        <f>SUM(H7,H9,H11,H13,H15,H17,H19,H21,H23,H25,H27,H29,H31,H33,H35,H37,H39,H41,H43,H45,H47,H49,H51,H53,H55)</f>
        <v>875989.1395536147</v>
      </c>
      <c r="I58" s="328">
        <f>SUM(I7,I9,I11,I13,I15,I17,I19,I21,I23,I25,I27,I29,I31,I33,I35,I37,I39,I41,I43,I45,I47,I49,I51,I53,I55)</f>
        <v>1984402.4158051822</v>
      </c>
      <c r="J58" s="344">
        <f>SUM(H58:I58)</f>
        <v>2860391.555358797</v>
      </c>
    </row>
    <row r="59" spans="1:10" ht="18.75" customHeight="1">
      <c r="A59" s="309"/>
      <c r="B59" s="345">
        <f>B58/D58</f>
        <v>1</v>
      </c>
      <c r="C59" s="85"/>
      <c r="D59" s="346">
        <f>D58/J58</f>
        <v>0.2551803830679294</v>
      </c>
      <c r="E59" s="345">
        <f>E58/G58</f>
        <v>0.06856371270337358</v>
      </c>
      <c r="F59" s="85">
        <f>F58/G58</f>
        <v>0.9314362872966264</v>
      </c>
      <c r="G59" s="346">
        <f>G58/J58</f>
        <v>0.7448196169320707</v>
      </c>
      <c r="H59" s="347">
        <f>H58/J58</f>
        <v>0.3062479812990966</v>
      </c>
      <c r="I59" s="85">
        <f>I58/J58</f>
        <v>0.6937520187009034</v>
      </c>
      <c r="J59" s="348"/>
    </row>
    <row r="60" spans="1:10" ht="2.25" customHeight="1" thickBot="1">
      <c r="A60" s="349"/>
      <c r="B60" s="349"/>
      <c r="C60" s="350"/>
      <c r="D60" s="351"/>
      <c r="E60" s="349"/>
      <c r="F60" s="350"/>
      <c r="G60" s="351"/>
      <c r="H60" s="352"/>
      <c r="I60" s="350"/>
      <c r="J60" s="353"/>
    </row>
    <row r="62" ht="12.75">
      <c r="A62" s="291" t="s">
        <v>46</v>
      </c>
    </row>
    <row r="63" spans="1:2" ht="16.5">
      <c r="A63" s="354" t="s">
        <v>76</v>
      </c>
      <c r="B63" s="292"/>
    </row>
    <row r="64" spans="1:2" ht="16.5">
      <c r="A64" s="355" t="s">
        <v>77</v>
      </c>
      <c r="B64" s="292"/>
    </row>
    <row r="65" spans="1:2" ht="16.5">
      <c r="A65" s="355" t="s">
        <v>78</v>
      </c>
      <c r="B65" s="292"/>
    </row>
    <row r="66" spans="1:2" ht="16.5">
      <c r="A66" s="355" t="s">
        <v>79</v>
      </c>
      <c r="B66" s="292"/>
    </row>
    <row r="67" spans="1:2" ht="18">
      <c r="A67" s="356"/>
      <c r="B67" s="292"/>
    </row>
    <row r="70" spans="14:17" ht="12.75">
      <c r="N70" s="335"/>
      <c r="Q70" s="292"/>
    </row>
    <row r="71" spans="14:17" ht="12.75">
      <c r="N71" s="335"/>
      <c r="Q71" s="292"/>
    </row>
    <row r="72" spans="14:17" ht="12.75">
      <c r="N72" s="335"/>
      <c r="Q72" s="292"/>
    </row>
    <row r="73" ht="12.75">
      <c r="Q73" s="292"/>
    </row>
    <row r="74" ht="12.75">
      <c r="Q74" s="292"/>
    </row>
    <row r="75" ht="12.75">
      <c r="Q75" s="292"/>
    </row>
    <row r="76" ht="12.75">
      <c r="Q76" s="292"/>
    </row>
    <row r="77" spans="13:17" ht="12.75">
      <c r="M77" s="357"/>
      <c r="N77" s="357" t="s">
        <v>84</v>
      </c>
      <c r="O77" s="357"/>
      <c r="Q77" s="292"/>
    </row>
    <row r="78" spans="13:17" ht="12.75">
      <c r="M78" s="358" t="s">
        <v>13</v>
      </c>
      <c r="N78" s="359">
        <v>178052.32279432306</v>
      </c>
      <c r="O78" s="357"/>
      <c r="Q78" s="292"/>
    </row>
    <row r="79" spans="13:17" ht="12.75">
      <c r="M79" s="358" t="s">
        <v>9</v>
      </c>
      <c r="N79" s="359">
        <v>138743.27446343852</v>
      </c>
      <c r="O79" s="357"/>
      <c r="Q79" s="292"/>
    </row>
    <row r="80" spans="13:17" ht="12.75">
      <c r="M80" s="360" t="s">
        <v>14</v>
      </c>
      <c r="N80" s="359">
        <v>86440.10407112744</v>
      </c>
      <c r="O80" s="357"/>
      <c r="Q80" s="292"/>
    </row>
    <row r="81" spans="13:17" ht="12.75">
      <c r="M81" s="358" t="s">
        <v>22</v>
      </c>
      <c r="N81" s="359">
        <v>67432.68352148386</v>
      </c>
      <c r="O81" s="357"/>
      <c r="Q81" s="292"/>
    </row>
    <row r="82" spans="13:17" ht="12.75">
      <c r="M82" s="360" t="s">
        <v>8</v>
      </c>
      <c r="N82" s="359">
        <v>53226.71087097622</v>
      </c>
      <c r="O82" s="357"/>
      <c r="Q82" s="292"/>
    </row>
    <row r="83" spans="13:17" ht="12.75">
      <c r="M83" s="360" t="s">
        <v>17</v>
      </c>
      <c r="N83" s="359">
        <v>39031.08588939319</v>
      </c>
      <c r="O83" s="357"/>
      <c r="Q83" s="292"/>
    </row>
    <row r="84" spans="13:17" ht="12.75">
      <c r="M84" s="358" t="s">
        <v>16</v>
      </c>
      <c r="N84" s="359">
        <f>N85-SUM(N78:N83)</f>
        <v>166989.63120998594</v>
      </c>
      <c r="O84" s="357"/>
      <c r="Q84" s="292"/>
    </row>
    <row r="85" spans="14:15" ht="12.75">
      <c r="N85" s="361">
        <f>D58</f>
        <v>729915.8128207282</v>
      </c>
      <c r="O85" s="362"/>
    </row>
    <row r="100" ht="12.75"/>
    <row r="101" ht="12.75"/>
    <row r="102" ht="12.75"/>
    <row r="107" spans="14:17" ht="12.75">
      <c r="N107" s="362"/>
      <c r="Q107" s="292"/>
    </row>
    <row r="108" spans="14:17" ht="12.75">
      <c r="N108" s="291" t="s">
        <v>85</v>
      </c>
      <c r="O108" s="362"/>
      <c r="Q108" s="292"/>
    </row>
    <row r="109" spans="13:17" ht="12.75">
      <c r="M109" s="357" t="s">
        <v>9</v>
      </c>
      <c r="N109" s="359">
        <v>1162733.1955944211</v>
      </c>
      <c r="O109" s="362"/>
      <c r="Q109" s="292"/>
    </row>
    <row r="110" spans="13:17" ht="12.75">
      <c r="M110" s="357" t="s">
        <v>47</v>
      </c>
      <c r="N110" s="359">
        <v>124616.30506666146</v>
      </c>
      <c r="O110" s="362"/>
      <c r="Q110" s="292"/>
    </row>
    <row r="111" spans="13:17" ht="12.75">
      <c r="M111" s="357" t="s">
        <v>23</v>
      </c>
      <c r="N111" s="359">
        <v>97447.16426793256</v>
      </c>
      <c r="O111" s="362"/>
      <c r="Q111" s="292"/>
    </row>
    <row r="112" spans="13:17" ht="12.75">
      <c r="M112" s="357" t="s">
        <v>14</v>
      </c>
      <c r="N112" s="359">
        <v>95207.12952511123</v>
      </c>
      <c r="O112" s="362"/>
      <c r="Q112" s="292"/>
    </row>
    <row r="113" spans="13:17" ht="12.75">
      <c r="M113" s="357" t="s">
        <v>28</v>
      </c>
      <c r="N113" s="359">
        <v>89102.59441511291</v>
      </c>
      <c r="O113" s="362"/>
      <c r="Q113" s="292"/>
    </row>
    <row r="114" spans="13:17" ht="12.75">
      <c r="M114" s="357" t="s">
        <v>22</v>
      </c>
      <c r="N114" s="359">
        <v>78937.03088055109</v>
      </c>
      <c r="O114" s="362">
        <f>SUM(N109:N114)</f>
        <v>1648043.4197497903</v>
      </c>
      <c r="Q114" s="292"/>
    </row>
    <row r="115" spans="13:17" ht="12.75">
      <c r="M115" s="291" t="s">
        <v>16</v>
      </c>
      <c r="N115" s="362">
        <f>N116-SUM(N109:N114)</f>
        <v>482432.3227882786</v>
      </c>
      <c r="O115" s="362"/>
      <c r="Q115" s="292"/>
    </row>
    <row r="116" spans="14:17" ht="12.75">
      <c r="N116" s="361">
        <f>G58</f>
        <v>2130475.742538069</v>
      </c>
      <c r="Q116" s="292"/>
    </row>
    <row r="117" spans="14:17" ht="12.75">
      <c r="N117" s="362"/>
      <c r="Q117" s="292"/>
    </row>
    <row r="118" spans="14:17" ht="12.75">
      <c r="N118" s="362"/>
      <c r="Q118" s="292"/>
    </row>
    <row r="119" spans="14:17" ht="12.75">
      <c r="N119" s="361"/>
      <c r="O119" s="363"/>
      <c r="Q119" s="364"/>
    </row>
    <row r="120" spans="13:17" ht="12.75">
      <c r="M120" s="292"/>
      <c r="N120" s="326"/>
      <c r="Q120" s="292"/>
    </row>
    <row r="121" spans="13:17" ht="12.75">
      <c r="M121" s="292"/>
      <c r="N121" s="326"/>
      <c r="Q121" s="292"/>
    </row>
    <row r="122" spans="13:17" ht="12.75">
      <c r="M122" s="292"/>
      <c r="N122" s="326"/>
      <c r="Q122" s="292"/>
    </row>
    <row r="123" spans="13:17" ht="12.75">
      <c r="M123" s="292"/>
      <c r="N123" s="326"/>
      <c r="Q123" s="292"/>
    </row>
    <row r="124" spans="13:17" ht="12.75">
      <c r="M124" s="292"/>
      <c r="N124" s="326"/>
      <c r="Q124" s="292"/>
    </row>
    <row r="137" spans="13:17" ht="12.75">
      <c r="M137" s="365"/>
      <c r="N137" s="326"/>
      <c r="Q137" s="292"/>
    </row>
    <row r="138" spans="13:17" ht="12.75">
      <c r="M138" s="292"/>
      <c r="N138" s="326" t="s">
        <v>101</v>
      </c>
      <c r="O138" s="291" t="s">
        <v>102</v>
      </c>
      <c r="Q138" s="292"/>
    </row>
    <row r="139" spans="13:17" ht="12.75">
      <c r="M139" s="357" t="s">
        <v>9</v>
      </c>
      <c r="N139" s="366">
        <v>230784.77293506055</v>
      </c>
      <c r="O139" s="366">
        <v>1070691.6971227988</v>
      </c>
      <c r="P139" s="367"/>
      <c r="Q139" s="292"/>
    </row>
    <row r="140" spans="13:17" ht="12.75">
      <c r="M140" s="357" t="s">
        <v>13</v>
      </c>
      <c r="N140" s="366">
        <v>178052.32279432306</v>
      </c>
      <c r="O140" s="366">
        <v>13854.142154675175</v>
      </c>
      <c r="P140" s="367"/>
      <c r="Q140" s="292"/>
    </row>
    <row r="141" spans="13:17" ht="12.75">
      <c r="M141" s="357" t="s">
        <v>14</v>
      </c>
      <c r="N141" s="366">
        <v>90518.16093343734</v>
      </c>
      <c r="O141" s="366">
        <v>91129.0726628013</v>
      </c>
      <c r="P141" s="367"/>
      <c r="Q141" s="292"/>
    </row>
    <row r="142" spans="13:17" ht="12.75">
      <c r="M142" s="368" t="s">
        <v>22</v>
      </c>
      <c r="N142" s="366">
        <v>69520.64747373588</v>
      </c>
      <c r="O142" s="366">
        <v>76849.06692829907</v>
      </c>
      <c r="P142" s="367"/>
      <c r="Q142" s="292"/>
    </row>
    <row r="143" spans="13:17" ht="12.75">
      <c r="M143" s="368" t="s">
        <v>47</v>
      </c>
      <c r="N143" s="366">
        <v>46168.89524250899</v>
      </c>
      <c r="O143" s="366">
        <v>95344.60089831553</v>
      </c>
      <c r="P143" s="367"/>
      <c r="Q143" s="292"/>
    </row>
    <row r="144" spans="13:17" ht="12.75">
      <c r="M144" s="368" t="s">
        <v>23</v>
      </c>
      <c r="N144" s="366">
        <v>24736.280918716264</v>
      </c>
      <c r="O144" s="366">
        <v>96385.4356977487</v>
      </c>
      <c r="P144" s="367"/>
      <c r="Q144" s="292"/>
    </row>
    <row r="145" spans="13:17" ht="12.75">
      <c r="M145" s="291" t="s">
        <v>16</v>
      </c>
      <c r="N145" s="362">
        <f>N147-SUM(N139:N144)</f>
        <v>236208.05925583257</v>
      </c>
      <c r="O145" s="362">
        <f>O147-SUM(O139:O144)</f>
        <v>540148.4003405436</v>
      </c>
      <c r="Q145" s="292"/>
    </row>
    <row r="146" spans="14:17" ht="12.75">
      <c r="N146" s="362"/>
      <c r="O146" s="362"/>
      <c r="Q146" s="292"/>
    </row>
    <row r="147" spans="14:17" ht="12.75">
      <c r="N147" s="361">
        <f>H58</f>
        <v>875989.1395536147</v>
      </c>
      <c r="O147" s="361">
        <f>I58</f>
        <v>1984402.4158051822</v>
      </c>
      <c r="P147" s="362">
        <f>+O147+N147</f>
        <v>2860391.555358797</v>
      </c>
      <c r="Q147" s="292"/>
    </row>
    <row r="148" ht="12.75">
      <c r="Q148" s="292"/>
    </row>
    <row r="149" ht="12.75">
      <c r="Q149" s="292"/>
    </row>
    <row r="150" spans="13:17" ht="12.75">
      <c r="M150" s="369"/>
      <c r="Q150" s="292"/>
    </row>
    <row r="151" ht="12.75">
      <c r="Q151" s="292"/>
    </row>
    <row r="152" ht="12.75">
      <c r="Q152" s="292"/>
    </row>
  </sheetData>
  <sheetProtection/>
  <mergeCells count="3">
    <mergeCell ref="B4:D4"/>
    <mergeCell ref="E4:G4"/>
    <mergeCell ref="H4:I4"/>
  </mergeCells>
  <printOptions/>
  <pageMargins left="0.7874015748031497" right="0.5905511811023623" top="1.3524015748031495" bottom="0.7480314960629921" header="0.31496062992125984" footer="0.31496062992125984"/>
  <pageSetup horizontalDpi="600" verticalDpi="600" orientation="portrait" paperSize="9" scale="57" r:id="rId2"/>
  <rowBreaks count="1" manualBreakCount="1">
    <brk id="66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47"/>
  <sheetViews>
    <sheetView view="pageBreakPreview" zoomScaleNormal="75" zoomScaleSheetLayoutView="100" zoomScalePageLayoutView="96" workbookViewId="0" topLeftCell="A1">
      <selection activeCell="A1" sqref="A1:IV1"/>
    </sheetView>
  </sheetViews>
  <sheetFormatPr defaultColWidth="11.421875" defaultRowHeight="12.75"/>
  <cols>
    <col min="1" max="1" width="17.57421875" style="291" customWidth="1"/>
    <col min="2" max="2" width="12.28125" style="291" customWidth="1"/>
    <col min="3" max="3" width="10.57421875" style="291" customWidth="1"/>
    <col min="4" max="4" width="12.28125" style="291" customWidth="1"/>
    <col min="5" max="5" width="12.57421875" style="291" customWidth="1"/>
    <col min="6" max="6" width="14.57421875" style="291" customWidth="1"/>
    <col min="7" max="7" width="15.7109375" style="291" customWidth="1"/>
    <col min="8" max="8" width="12.57421875" style="291" customWidth="1"/>
    <col min="9" max="9" width="14.57421875" style="291" customWidth="1"/>
    <col min="10" max="11" width="16.57421875" style="291" customWidth="1"/>
    <col min="12" max="12" width="14.8515625" style="291" bestFit="1" customWidth="1"/>
    <col min="13" max="13" width="15.57421875" style="291" bestFit="1" customWidth="1"/>
    <col min="14" max="14" width="10.140625" style="291" bestFit="1" customWidth="1"/>
    <col min="15" max="15" width="11.421875" style="291" customWidth="1"/>
    <col min="16" max="20" width="11.421875" style="292" customWidth="1"/>
    <col min="21" max="22" width="11.421875" style="291" customWidth="1"/>
    <col min="23" max="23" width="4.7109375" style="291" customWidth="1"/>
    <col min="24" max="24" width="11.421875" style="291" customWidth="1"/>
    <col min="25" max="25" width="17.421875" style="291" customWidth="1"/>
    <col min="26" max="26" width="12.8515625" style="291" customWidth="1"/>
    <col min="27" max="27" width="12.57421875" style="291" bestFit="1" customWidth="1"/>
    <col min="28" max="29" width="11.421875" style="291" customWidth="1"/>
    <col min="30" max="30" width="13.57421875" style="291" bestFit="1" customWidth="1"/>
    <col min="31" max="16384" width="11.421875" style="291" customWidth="1"/>
  </cols>
  <sheetData>
    <row r="1" spans="1:5" ht="20.25">
      <c r="A1" s="290" t="s">
        <v>104</v>
      </c>
      <c r="B1" s="290"/>
      <c r="C1" s="290"/>
      <c r="D1" s="290"/>
      <c r="E1" s="290"/>
    </row>
    <row r="3" ht="13.5" thickBot="1">
      <c r="AD3" s="370"/>
    </row>
    <row r="4" spans="1:30" ht="18.75" customHeight="1">
      <c r="A4" s="294"/>
      <c r="B4" s="704" t="s">
        <v>84</v>
      </c>
      <c r="C4" s="705"/>
      <c r="D4" s="706"/>
      <c r="E4" s="704" t="s">
        <v>85</v>
      </c>
      <c r="F4" s="705"/>
      <c r="G4" s="706"/>
      <c r="H4" s="705" t="s">
        <v>86</v>
      </c>
      <c r="I4" s="705"/>
      <c r="J4" s="295" t="s">
        <v>3</v>
      </c>
      <c r="K4" s="371"/>
      <c r="AD4" s="370"/>
    </row>
    <row r="5" spans="1:30" ht="18.75" customHeight="1">
      <c r="A5" s="296" t="s">
        <v>48</v>
      </c>
      <c r="B5" s="297" t="s">
        <v>101</v>
      </c>
      <c r="C5" s="298" t="s">
        <v>105</v>
      </c>
      <c r="D5" s="299" t="s">
        <v>106</v>
      </c>
      <c r="E5" s="297" t="s">
        <v>101</v>
      </c>
      <c r="F5" s="298" t="s">
        <v>102</v>
      </c>
      <c r="G5" s="299" t="s">
        <v>106</v>
      </c>
      <c r="H5" s="300" t="s">
        <v>101</v>
      </c>
      <c r="I5" s="298" t="s">
        <v>102</v>
      </c>
      <c r="J5" s="301" t="s">
        <v>49</v>
      </c>
      <c r="K5" s="371"/>
      <c r="AD5" s="370"/>
    </row>
    <row r="6" spans="1:30" ht="18.75" customHeight="1" thickBot="1">
      <c r="A6" s="302"/>
      <c r="B6" s="303"/>
      <c r="C6" s="304"/>
      <c r="D6" s="305"/>
      <c r="E6" s="303"/>
      <c r="F6" s="306"/>
      <c r="G6" s="305"/>
      <c r="H6" s="307"/>
      <c r="I6" s="304"/>
      <c r="J6" s="308"/>
      <c r="K6" s="372"/>
      <c r="AD6" s="370"/>
    </row>
    <row r="7" spans="1:30" ht="18.75" customHeight="1">
      <c r="A7" s="373" t="s">
        <v>5</v>
      </c>
      <c r="B7" s="310"/>
      <c r="C7" s="311"/>
      <c r="D7" s="312"/>
      <c r="E7" s="310" t="s">
        <v>92</v>
      </c>
      <c r="F7" s="311">
        <v>13.829979945767585</v>
      </c>
      <c r="G7" s="374">
        <v>13.829979945767585</v>
      </c>
      <c r="H7" s="375" t="s">
        <v>92</v>
      </c>
      <c r="I7" s="376">
        <v>13.829979945767585</v>
      </c>
      <c r="J7" s="377">
        <v>13.829979945767585</v>
      </c>
      <c r="K7" s="375"/>
      <c r="AD7" s="370"/>
    </row>
    <row r="8" spans="1:11" ht="18.75" customHeight="1">
      <c r="A8" s="318"/>
      <c r="B8" s="319"/>
      <c r="C8" s="80"/>
      <c r="D8" s="320"/>
      <c r="E8" s="319"/>
      <c r="F8" s="80"/>
      <c r="G8" s="321"/>
      <c r="H8" s="375"/>
      <c r="I8" s="80"/>
      <c r="J8" s="31"/>
      <c r="K8" s="378"/>
    </row>
    <row r="9" spans="1:11" ht="18.75" customHeight="1">
      <c r="A9" s="373" t="s">
        <v>8</v>
      </c>
      <c r="B9" s="379">
        <v>4.9561711281518095</v>
      </c>
      <c r="C9" s="376"/>
      <c r="D9" s="312">
        <v>4.9561711281518095</v>
      </c>
      <c r="E9" s="379" t="s">
        <v>92</v>
      </c>
      <c r="F9" s="376">
        <v>11.334842109346594</v>
      </c>
      <c r="G9" s="374">
        <v>11.334842109346594</v>
      </c>
      <c r="H9" s="375">
        <v>4.9561711281518095</v>
      </c>
      <c r="I9" s="376">
        <v>11.334842109346594</v>
      </c>
      <c r="J9" s="377">
        <v>6.830072562896518</v>
      </c>
      <c r="K9" s="375"/>
    </row>
    <row r="10" spans="1:11" ht="18.75" customHeight="1">
      <c r="A10" s="318"/>
      <c r="B10" s="319"/>
      <c r="C10" s="80"/>
      <c r="D10" s="320"/>
      <c r="E10" s="319"/>
      <c r="F10" s="80"/>
      <c r="G10" s="321"/>
      <c r="H10" s="375"/>
      <c r="I10" s="80"/>
      <c r="J10" s="31"/>
      <c r="K10" s="378"/>
    </row>
    <row r="11" spans="1:11" ht="18.75" customHeight="1">
      <c r="A11" s="373" t="s">
        <v>11</v>
      </c>
      <c r="B11" s="380"/>
      <c r="C11" s="376"/>
      <c r="D11" s="312"/>
      <c r="E11" s="380">
        <v>7.582188796355995</v>
      </c>
      <c r="F11" s="376">
        <v>15.880344933042037</v>
      </c>
      <c r="G11" s="374">
        <v>11.578464890093496</v>
      </c>
      <c r="H11" s="375">
        <v>7.582188796355995</v>
      </c>
      <c r="I11" s="376">
        <v>15.880344933042037</v>
      </c>
      <c r="J11" s="377">
        <v>11.578464890093496</v>
      </c>
      <c r="K11" s="375"/>
    </row>
    <row r="12" spans="1:11" ht="18.75" customHeight="1">
      <c r="A12" s="318"/>
      <c r="B12" s="319"/>
      <c r="C12" s="80"/>
      <c r="D12" s="320"/>
      <c r="E12" s="319"/>
      <c r="F12" s="80"/>
      <c r="G12" s="321"/>
      <c r="H12" s="90"/>
      <c r="I12" s="80"/>
      <c r="J12" s="31"/>
      <c r="K12" s="378"/>
    </row>
    <row r="13" spans="1:12" ht="18.75" customHeight="1">
      <c r="A13" s="373" t="s">
        <v>14</v>
      </c>
      <c r="B13" s="379">
        <v>5.213323451914528</v>
      </c>
      <c r="C13" s="376"/>
      <c r="D13" s="312">
        <v>5.213323451914528</v>
      </c>
      <c r="E13" s="379">
        <v>7.626727327372262</v>
      </c>
      <c r="F13" s="376">
        <v>11.392942722634874</v>
      </c>
      <c r="G13" s="374">
        <v>11.15695126845188</v>
      </c>
      <c r="H13" s="375">
        <v>5.288721488813766</v>
      </c>
      <c r="I13" s="376">
        <v>11.392942722634874</v>
      </c>
      <c r="J13" s="377">
        <v>7.232892874308497</v>
      </c>
      <c r="K13" s="375"/>
      <c r="L13" s="292"/>
    </row>
    <row r="14" spans="1:11" ht="18.75" customHeight="1">
      <c r="A14" s="318"/>
      <c r="B14" s="319"/>
      <c r="C14" s="80"/>
      <c r="D14" s="320"/>
      <c r="E14" s="319"/>
      <c r="F14" s="80"/>
      <c r="G14" s="321"/>
      <c r="H14" s="90"/>
      <c r="I14" s="80"/>
      <c r="J14" s="31"/>
      <c r="K14" s="378"/>
    </row>
    <row r="15" spans="1:31" ht="18.75" customHeight="1">
      <c r="A15" s="373" t="s">
        <v>15</v>
      </c>
      <c r="B15" s="381"/>
      <c r="C15" s="382"/>
      <c r="D15" s="383"/>
      <c r="E15" s="381">
        <v>9.51630299320037</v>
      </c>
      <c r="F15" s="382">
        <v>14.650554432141021</v>
      </c>
      <c r="G15" s="384">
        <v>13.869310742479229</v>
      </c>
      <c r="H15" s="385">
        <v>9.51630299320037</v>
      </c>
      <c r="I15" s="382">
        <v>14.650554432141021</v>
      </c>
      <c r="J15" s="386">
        <v>13.869310742479229</v>
      </c>
      <c r="K15" s="385"/>
      <c r="AD15" s="387"/>
      <c r="AE15" s="387"/>
    </row>
    <row r="16" spans="1:11" ht="18.75" customHeight="1">
      <c r="A16" s="318"/>
      <c r="B16" s="319"/>
      <c r="C16" s="80"/>
      <c r="D16" s="320"/>
      <c r="E16" s="319"/>
      <c r="F16" s="80"/>
      <c r="G16" s="321"/>
      <c r="H16" s="90"/>
      <c r="I16" s="80"/>
      <c r="J16" s="31"/>
      <c r="K16" s="378"/>
    </row>
    <row r="17" spans="1:30" ht="18.75" customHeight="1">
      <c r="A17" s="373" t="s">
        <v>17</v>
      </c>
      <c r="B17" s="388">
        <v>5.327453116376097</v>
      </c>
      <c r="C17" s="382"/>
      <c r="D17" s="383">
        <v>5.327453116376097</v>
      </c>
      <c r="E17" s="388">
        <v>7.459269055737819</v>
      </c>
      <c r="F17" s="382">
        <v>12.69838811379691</v>
      </c>
      <c r="G17" s="384">
        <v>11.97888305555118</v>
      </c>
      <c r="H17" s="385">
        <v>5.418605010762264</v>
      </c>
      <c r="I17" s="382">
        <v>12.69838811379691</v>
      </c>
      <c r="J17" s="386">
        <v>6.959886592806643</v>
      </c>
      <c r="K17" s="385"/>
      <c r="AD17" s="389"/>
    </row>
    <row r="18" spans="1:30" ht="18.75" customHeight="1">
      <c r="A18" s="318"/>
      <c r="B18" s="319"/>
      <c r="C18" s="80"/>
      <c r="D18" s="320"/>
      <c r="E18" s="319"/>
      <c r="F18" s="80"/>
      <c r="G18" s="321"/>
      <c r="H18" s="90"/>
      <c r="I18" s="80"/>
      <c r="J18" s="31"/>
      <c r="K18" s="378"/>
      <c r="AD18" s="389"/>
    </row>
    <row r="19" spans="1:30" ht="18.75" customHeight="1">
      <c r="A19" s="373" t="s">
        <v>47</v>
      </c>
      <c r="B19" s="388">
        <v>4.895498671355203</v>
      </c>
      <c r="C19" s="382"/>
      <c r="D19" s="383">
        <v>4.895498671355203</v>
      </c>
      <c r="E19" s="388">
        <v>7.548134150563649</v>
      </c>
      <c r="F19" s="382">
        <v>10.105702485120375</v>
      </c>
      <c r="G19" s="384">
        <v>9.360681919279473</v>
      </c>
      <c r="H19" s="385">
        <v>6.298980327386045</v>
      </c>
      <c r="I19" s="382">
        <v>10.105702485120375</v>
      </c>
      <c r="J19" s="386">
        <v>8.441352724429876</v>
      </c>
      <c r="K19" s="385"/>
      <c r="AD19" s="389"/>
    </row>
    <row r="20" spans="1:30" ht="18.75" customHeight="1">
      <c r="A20" s="318"/>
      <c r="B20" s="319"/>
      <c r="C20" s="80"/>
      <c r="D20" s="320"/>
      <c r="E20" s="319"/>
      <c r="F20" s="80"/>
      <c r="G20" s="321"/>
      <c r="H20" s="90"/>
      <c r="I20" s="80"/>
      <c r="J20" s="31"/>
      <c r="K20" s="378"/>
      <c r="AD20" s="389"/>
    </row>
    <row r="21" spans="1:33" ht="18.75" customHeight="1">
      <c r="A21" s="309" t="s">
        <v>20</v>
      </c>
      <c r="B21" s="388">
        <v>3.848737825318802</v>
      </c>
      <c r="C21" s="382"/>
      <c r="D21" s="383">
        <v>3.848737825318802</v>
      </c>
      <c r="E21" s="388">
        <v>7.184356635805169</v>
      </c>
      <c r="F21" s="382">
        <v>14.336211268555187</v>
      </c>
      <c r="G21" s="384">
        <v>13.64648507678265</v>
      </c>
      <c r="H21" s="385">
        <v>4.062272892226108</v>
      </c>
      <c r="I21" s="382">
        <v>14.336211268555187</v>
      </c>
      <c r="J21" s="386">
        <v>7.914114964529569</v>
      </c>
      <c r="K21" s="385"/>
      <c r="AD21" s="389"/>
      <c r="AF21" s="335"/>
      <c r="AG21" s="335"/>
    </row>
    <row r="22" spans="1:30" ht="18.75" customHeight="1">
      <c r="A22" s="318"/>
      <c r="B22" s="319"/>
      <c r="C22" s="80"/>
      <c r="D22" s="320"/>
      <c r="E22" s="319"/>
      <c r="F22" s="80"/>
      <c r="G22" s="321"/>
      <c r="H22" s="90"/>
      <c r="I22" s="80"/>
      <c r="J22" s="31"/>
      <c r="K22" s="378"/>
      <c r="AD22" s="389"/>
    </row>
    <row r="23" spans="1:11" ht="18.75" customHeight="1">
      <c r="A23" s="309" t="s">
        <v>10</v>
      </c>
      <c r="B23" s="388">
        <v>7.307214100020293</v>
      </c>
      <c r="C23" s="382"/>
      <c r="D23" s="383">
        <v>7.307214100020293</v>
      </c>
      <c r="E23" s="388" t="s">
        <v>92</v>
      </c>
      <c r="F23" s="382">
        <v>13.930115100734882</v>
      </c>
      <c r="G23" s="384">
        <v>13.930115100734882</v>
      </c>
      <c r="H23" s="385">
        <v>7.307214100020293</v>
      </c>
      <c r="I23" s="382">
        <v>13.930115100734882</v>
      </c>
      <c r="J23" s="386">
        <v>8.59550242369417</v>
      </c>
      <c r="K23" s="385"/>
    </row>
    <row r="24" spans="1:30" ht="18.75" customHeight="1">
      <c r="A24" s="318"/>
      <c r="B24" s="319"/>
      <c r="C24" s="80"/>
      <c r="D24" s="320"/>
      <c r="E24" s="319"/>
      <c r="F24" s="80"/>
      <c r="G24" s="321"/>
      <c r="H24" s="90"/>
      <c r="I24" s="80"/>
      <c r="J24" s="31"/>
      <c r="K24" s="378"/>
      <c r="AD24" s="335"/>
    </row>
    <row r="25" spans="1:30" ht="18.75" customHeight="1">
      <c r="A25" s="309" t="s">
        <v>21</v>
      </c>
      <c r="B25" s="388">
        <v>5.9361254779690045</v>
      </c>
      <c r="C25" s="382"/>
      <c r="D25" s="383">
        <v>5.9361254779690045</v>
      </c>
      <c r="E25" s="388" t="s">
        <v>92</v>
      </c>
      <c r="F25" s="382">
        <v>15.906987227937922</v>
      </c>
      <c r="G25" s="384">
        <v>15.906987227937922</v>
      </c>
      <c r="H25" s="385">
        <v>5.9361254779690045</v>
      </c>
      <c r="I25" s="382">
        <v>15.906987227937922</v>
      </c>
      <c r="J25" s="386">
        <v>13.69817885246828</v>
      </c>
      <c r="K25" s="385"/>
      <c r="AD25" s="335"/>
    </row>
    <row r="26" spans="1:30" ht="18.75" customHeight="1">
      <c r="A26" s="318"/>
      <c r="B26" s="319"/>
      <c r="C26" s="80"/>
      <c r="D26" s="320"/>
      <c r="E26" s="319"/>
      <c r="F26" s="80"/>
      <c r="G26" s="321"/>
      <c r="H26" s="90"/>
      <c r="I26" s="80"/>
      <c r="J26" s="31"/>
      <c r="K26" s="378"/>
      <c r="AD26" s="335"/>
    </row>
    <row r="27" spans="1:30" ht="18.75" customHeight="1">
      <c r="A27" s="309" t="s">
        <v>22</v>
      </c>
      <c r="B27" s="381">
        <v>6.07314204167755</v>
      </c>
      <c r="C27" s="382"/>
      <c r="D27" s="383">
        <v>6.07314204167755</v>
      </c>
      <c r="E27" s="381">
        <v>8.839472959560055</v>
      </c>
      <c r="F27" s="382">
        <v>10.04017865674429</v>
      </c>
      <c r="G27" s="384">
        <v>10.004233842483966</v>
      </c>
      <c r="H27" s="385">
        <v>6.130765812464782</v>
      </c>
      <c r="I27" s="382">
        <v>10.04017865674429</v>
      </c>
      <c r="J27" s="386">
        <v>7.706188503217986</v>
      </c>
      <c r="K27" s="385"/>
      <c r="L27" s="292"/>
      <c r="AD27" s="335"/>
    </row>
    <row r="28" spans="1:30" ht="18.75" customHeight="1">
      <c r="A28" s="318"/>
      <c r="B28" s="319"/>
      <c r="C28" s="80"/>
      <c r="D28" s="320"/>
      <c r="E28" s="319"/>
      <c r="F28" s="80"/>
      <c r="G28" s="321"/>
      <c r="H28" s="90"/>
      <c r="I28" s="80"/>
      <c r="J28" s="31"/>
      <c r="K28" s="378"/>
      <c r="AD28" s="335"/>
    </row>
    <row r="29" spans="1:30" ht="18.75" customHeight="1">
      <c r="A29" s="309" t="s">
        <v>12</v>
      </c>
      <c r="B29" s="388">
        <v>6.492784754482944</v>
      </c>
      <c r="C29" s="382"/>
      <c r="D29" s="383">
        <v>6.492784754482944</v>
      </c>
      <c r="E29" s="388" t="s">
        <v>92</v>
      </c>
      <c r="F29" s="382">
        <v>14.767261076114455</v>
      </c>
      <c r="G29" s="384">
        <v>14.767261076114455</v>
      </c>
      <c r="H29" s="385">
        <v>6.492784754482944</v>
      </c>
      <c r="I29" s="382">
        <v>14.767261076114455</v>
      </c>
      <c r="J29" s="386">
        <v>9.782574478948563</v>
      </c>
      <c r="K29" s="385"/>
      <c r="AD29" s="335"/>
    </row>
    <row r="30" spans="1:30" ht="18.75" customHeight="1">
      <c r="A30" s="318"/>
      <c r="B30" s="319"/>
      <c r="C30" s="80"/>
      <c r="D30" s="320"/>
      <c r="E30" s="319"/>
      <c r="F30" s="80"/>
      <c r="G30" s="321"/>
      <c r="H30" s="90"/>
      <c r="I30" s="80"/>
      <c r="J30" s="31"/>
      <c r="K30" s="378"/>
      <c r="AD30" s="335"/>
    </row>
    <row r="31" spans="1:31" ht="18.75" customHeight="1">
      <c r="A31" s="309" t="s">
        <v>23</v>
      </c>
      <c r="B31" s="388">
        <v>5.6072454681454875</v>
      </c>
      <c r="C31" s="382"/>
      <c r="D31" s="383">
        <v>5.6072454681454875</v>
      </c>
      <c r="E31" s="388">
        <v>8.413408891334582</v>
      </c>
      <c r="F31" s="382">
        <v>11.022362426943474</v>
      </c>
      <c r="G31" s="384">
        <v>10.985247509970131</v>
      </c>
      <c r="H31" s="385">
        <v>5.688684368534022</v>
      </c>
      <c r="I31" s="382">
        <v>11.022362426943474</v>
      </c>
      <c r="J31" s="386">
        <v>9.25097056127366</v>
      </c>
      <c r="K31" s="385"/>
      <c r="L31" s="292"/>
      <c r="AD31" s="335"/>
      <c r="AE31" s="335"/>
    </row>
    <row r="32" spans="1:11" ht="18.75" customHeight="1">
      <c r="A32" s="318"/>
      <c r="B32" s="319"/>
      <c r="C32" s="80"/>
      <c r="D32" s="320"/>
      <c r="E32" s="319"/>
      <c r="F32" s="80"/>
      <c r="G32" s="321"/>
      <c r="H32" s="90"/>
      <c r="I32" s="80"/>
      <c r="J32" s="31"/>
      <c r="K32" s="378"/>
    </row>
    <row r="33" spans="1:11" ht="18.75" customHeight="1">
      <c r="A33" s="309" t="s">
        <v>24</v>
      </c>
      <c r="B33" s="381"/>
      <c r="C33" s="382"/>
      <c r="D33" s="383"/>
      <c r="E33" s="388">
        <v>7.627436974654851</v>
      </c>
      <c r="F33" s="390">
        <v>11.66832120959331</v>
      </c>
      <c r="G33" s="384">
        <v>11.472385358009776</v>
      </c>
      <c r="H33" s="385">
        <v>7.627436974654851</v>
      </c>
      <c r="I33" s="382">
        <v>11.66832120959331</v>
      </c>
      <c r="J33" s="386">
        <v>11.472385358009776</v>
      </c>
      <c r="K33" s="385"/>
    </row>
    <row r="34" spans="1:11" ht="18.75" customHeight="1">
      <c r="A34" s="318"/>
      <c r="B34" s="319"/>
      <c r="C34" s="80"/>
      <c r="D34" s="320"/>
      <c r="E34" s="319"/>
      <c r="F34" s="80"/>
      <c r="G34" s="321"/>
      <c r="H34" s="90"/>
      <c r="I34" s="80"/>
      <c r="J34" s="31"/>
      <c r="K34" s="378"/>
    </row>
    <row r="35" spans="1:30" ht="18.75" customHeight="1">
      <c r="A35" s="309" t="s">
        <v>9</v>
      </c>
      <c r="B35" s="388">
        <v>4.737679384677385</v>
      </c>
      <c r="C35" s="382"/>
      <c r="D35" s="383">
        <v>4.737679384677385</v>
      </c>
      <c r="E35" s="388">
        <v>7.922101634568891</v>
      </c>
      <c r="F35" s="382">
        <v>10.542513552424916</v>
      </c>
      <c r="G35" s="384">
        <v>10.273513864288697</v>
      </c>
      <c r="H35" s="385">
        <v>5.642192005022856</v>
      </c>
      <c r="I35" s="382">
        <v>10.542513552424916</v>
      </c>
      <c r="J35" s="386">
        <v>9.135551686990842</v>
      </c>
      <c r="K35" s="385"/>
      <c r="L35" s="292"/>
      <c r="AD35" s="391"/>
    </row>
    <row r="36" spans="1:30" ht="18.75" customHeight="1">
      <c r="A36" s="318"/>
      <c r="B36" s="319"/>
      <c r="C36" s="80"/>
      <c r="D36" s="320"/>
      <c r="E36" s="319"/>
      <c r="F36" s="80"/>
      <c r="G36" s="321"/>
      <c r="H36" s="90"/>
      <c r="I36" s="80"/>
      <c r="J36" s="31"/>
      <c r="K36" s="378"/>
      <c r="AD36" s="391"/>
    </row>
    <row r="37" spans="1:30" ht="18.75" customHeight="1">
      <c r="A37" s="309" t="s">
        <v>25</v>
      </c>
      <c r="B37" s="381"/>
      <c r="C37" s="382"/>
      <c r="D37" s="383"/>
      <c r="E37" s="381" t="s">
        <v>92</v>
      </c>
      <c r="F37" s="382">
        <v>15.854534961904902</v>
      </c>
      <c r="G37" s="384">
        <v>15.854534961904902</v>
      </c>
      <c r="H37" s="385" t="s">
        <v>92</v>
      </c>
      <c r="I37" s="382">
        <v>15.854534961904902</v>
      </c>
      <c r="J37" s="386">
        <v>15.854534961904902</v>
      </c>
      <c r="K37" s="385"/>
      <c r="AD37" s="391"/>
    </row>
    <row r="38" spans="1:30" ht="18.75" customHeight="1">
      <c r="A38" s="318"/>
      <c r="B38" s="319"/>
      <c r="C38" s="80"/>
      <c r="D38" s="320"/>
      <c r="E38" s="319"/>
      <c r="F38" s="80"/>
      <c r="G38" s="321"/>
      <c r="H38" s="90"/>
      <c r="I38" s="80"/>
      <c r="J38" s="31"/>
      <c r="K38" s="378"/>
      <c r="AD38" s="391"/>
    </row>
    <row r="39" spans="1:30" ht="18.75" customHeight="1">
      <c r="A39" s="309" t="s">
        <v>26</v>
      </c>
      <c r="B39" s="381"/>
      <c r="C39" s="382"/>
      <c r="D39" s="383"/>
      <c r="E39" s="381" t="s">
        <v>92</v>
      </c>
      <c r="F39" s="382">
        <v>14.935514943083044</v>
      </c>
      <c r="G39" s="384">
        <v>14.935514943083044</v>
      </c>
      <c r="H39" s="385" t="s">
        <v>92</v>
      </c>
      <c r="I39" s="382">
        <v>14.935514943083044</v>
      </c>
      <c r="J39" s="386">
        <v>14.935514943083044</v>
      </c>
      <c r="K39" s="385"/>
      <c r="AD39" s="391"/>
    </row>
    <row r="40" spans="1:30" ht="18.75" customHeight="1">
      <c r="A40" s="318"/>
      <c r="B40" s="319"/>
      <c r="C40" s="80"/>
      <c r="D40" s="320"/>
      <c r="E40" s="319"/>
      <c r="F40" s="80"/>
      <c r="G40" s="321"/>
      <c r="H40" s="90"/>
      <c r="I40" s="80"/>
      <c r="J40" s="31"/>
      <c r="K40" s="378"/>
      <c r="AD40" s="391"/>
    </row>
    <row r="41" spans="1:30" ht="18.75" customHeight="1">
      <c r="A41" s="309" t="s">
        <v>13</v>
      </c>
      <c r="B41" s="388">
        <v>10.554328771027462</v>
      </c>
      <c r="C41" s="382"/>
      <c r="D41" s="383">
        <v>10.554328771027462</v>
      </c>
      <c r="E41" s="388" t="s">
        <v>92</v>
      </c>
      <c r="F41" s="382">
        <v>11.697156879802922</v>
      </c>
      <c r="G41" s="384">
        <v>11.697156879802922</v>
      </c>
      <c r="H41" s="385">
        <v>10.554328771027462</v>
      </c>
      <c r="I41" s="382">
        <v>11.697156879802922</v>
      </c>
      <c r="J41" s="386">
        <v>10.629300116076259</v>
      </c>
      <c r="K41" s="385"/>
      <c r="L41" s="292"/>
      <c r="AD41" s="391"/>
    </row>
    <row r="42" spans="1:11" ht="18.75" customHeight="1">
      <c r="A42" s="318"/>
      <c r="B42" s="319"/>
      <c r="C42" s="80"/>
      <c r="D42" s="320"/>
      <c r="E42" s="319"/>
      <c r="F42" s="80"/>
      <c r="G42" s="321"/>
      <c r="H42" s="90"/>
      <c r="I42" s="80"/>
      <c r="J42" s="31"/>
      <c r="K42" s="378"/>
    </row>
    <row r="43" spans="1:12" ht="18.75" customHeight="1">
      <c r="A43" s="309" t="s">
        <v>27</v>
      </c>
      <c r="B43" s="388">
        <v>6.850321705679098</v>
      </c>
      <c r="C43" s="382"/>
      <c r="D43" s="383">
        <v>6.850321705679098</v>
      </c>
      <c r="E43" s="388" t="s">
        <v>92</v>
      </c>
      <c r="F43" s="382">
        <v>13.895944218304088</v>
      </c>
      <c r="G43" s="384">
        <v>13.895944218304088</v>
      </c>
      <c r="H43" s="385">
        <v>6.850321705679098</v>
      </c>
      <c r="I43" s="382">
        <v>13.895944218304088</v>
      </c>
      <c r="J43" s="386">
        <v>7.561345353843368</v>
      </c>
      <c r="K43" s="385"/>
      <c r="L43" s="292"/>
    </row>
    <row r="44" spans="1:11" ht="18.75" customHeight="1">
      <c r="A44" s="318"/>
      <c r="B44" s="319"/>
      <c r="C44" s="80"/>
      <c r="D44" s="320"/>
      <c r="E44" s="319"/>
      <c r="F44" s="80"/>
      <c r="G44" s="321"/>
      <c r="H44" s="90"/>
      <c r="I44" s="80"/>
      <c r="J44" s="31"/>
      <c r="K44" s="378"/>
    </row>
    <row r="45" spans="1:11" ht="18.75" customHeight="1">
      <c r="A45" s="309" t="s">
        <v>28</v>
      </c>
      <c r="B45" s="381">
        <v>5.77185355285784</v>
      </c>
      <c r="C45" s="382"/>
      <c r="D45" s="383">
        <v>5.77185355285784</v>
      </c>
      <c r="E45" s="381">
        <v>7.201127890266807</v>
      </c>
      <c r="F45" s="382">
        <v>10.850531552926949</v>
      </c>
      <c r="G45" s="384">
        <v>10.706066344395456</v>
      </c>
      <c r="H45" s="385">
        <v>5.938156857319232</v>
      </c>
      <c r="I45" s="382">
        <v>10.850531552926949</v>
      </c>
      <c r="J45" s="386">
        <v>9.565560215224979</v>
      </c>
      <c r="K45" s="385"/>
    </row>
    <row r="46" spans="1:11" ht="18.75" customHeight="1">
      <c r="A46" s="318"/>
      <c r="B46" s="319"/>
      <c r="C46" s="80"/>
      <c r="D46" s="320"/>
      <c r="E46" s="319"/>
      <c r="F46" s="80"/>
      <c r="G46" s="321"/>
      <c r="H46" s="90"/>
      <c r="I46" s="80"/>
      <c r="J46" s="31"/>
      <c r="K46" s="378"/>
    </row>
    <row r="47" spans="1:11" ht="18.75" customHeight="1">
      <c r="A47" s="309" t="s">
        <v>29</v>
      </c>
      <c r="B47" s="381">
        <v>6.328004328416979</v>
      </c>
      <c r="C47" s="382"/>
      <c r="D47" s="383">
        <v>6.328004328416979</v>
      </c>
      <c r="E47" s="381" t="s">
        <v>92</v>
      </c>
      <c r="F47" s="382">
        <v>13.73318450571485</v>
      </c>
      <c r="G47" s="384">
        <v>13.73318450571485</v>
      </c>
      <c r="H47" s="385">
        <v>6.328004328416979</v>
      </c>
      <c r="I47" s="382">
        <v>13.73318450571485</v>
      </c>
      <c r="J47" s="386">
        <v>10.742175888203114</v>
      </c>
      <c r="K47" s="385"/>
    </row>
    <row r="48" spans="1:11" ht="18.75" customHeight="1">
      <c r="A48" s="318"/>
      <c r="B48" s="319"/>
      <c r="C48" s="80"/>
      <c r="D48" s="320"/>
      <c r="E48" s="319"/>
      <c r="F48" s="80"/>
      <c r="G48" s="321"/>
      <c r="H48" s="90"/>
      <c r="I48" s="80"/>
      <c r="J48" s="31"/>
      <c r="K48" s="378"/>
    </row>
    <row r="49" spans="1:12" ht="18.75" customHeight="1">
      <c r="A49" s="309" t="s">
        <v>31</v>
      </c>
      <c r="B49" s="381">
        <v>6.692952879885866</v>
      </c>
      <c r="C49" s="382"/>
      <c r="D49" s="383">
        <v>6.692952879885866</v>
      </c>
      <c r="E49" s="381">
        <v>10.186148912836552</v>
      </c>
      <c r="F49" s="382">
        <v>15.13230515756414</v>
      </c>
      <c r="G49" s="384">
        <v>14.508396584232067</v>
      </c>
      <c r="H49" s="385">
        <v>9.06474802047439</v>
      </c>
      <c r="I49" s="382">
        <v>15.13230515756414</v>
      </c>
      <c r="J49" s="386">
        <v>14.068518642437558</v>
      </c>
      <c r="K49" s="385"/>
      <c r="L49" s="292"/>
    </row>
    <row r="50" spans="1:11" ht="18.75" customHeight="1">
      <c r="A50" s="318"/>
      <c r="B50" s="319"/>
      <c r="C50" s="80"/>
      <c r="D50" s="320"/>
      <c r="E50" s="319"/>
      <c r="F50" s="80"/>
      <c r="G50" s="321"/>
      <c r="H50" s="90"/>
      <c r="I50" s="80"/>
      <c r="J50" s="31"/>
      <c r="K50" s="378"/>
    </row>
    <row r="51" spans="1:11" ht="18.75" customHeight="1">
      <c r="A51" s="309" t="s">
        <v>32</v>
      </c>
      <c r="B51" s="381"/>
      <c r="C51" s="382"/>
      <c r="D51" s="383"/>
      <c r="E51" s="381" t="s">
        <v>92</v>
      </c>
      <c r="F51" s="382">
        <v>11.582934934218871</v>
      </c>
      <c r="G51" s="384">
        <v>11.582934934218871</v>
      </c>
      <c r="H51" s="385" t="s">
        <v>92</v>
      </c>
      <c r="I51" s="382">
        <v>11.582934934218871</v>
      </c>
      <c r="J51" s="386">
        <v>11.582934934218871</v>
      </c>
      <c r="K51" s="385"/>
    </row>
    <row r="52" spans="1:11" ht="18.75" customHeight="1">
      <c r="A52" s="318"/>
      <c r="B52" s="319"/>
      <c r="C52" s="80"/>
      <c r="D52" s="320"/>
      <c r="E52" s="319"/>
      <c r="F52" s="80"/>
      <c r="G52" s="321"/>
      <c r="H52" s="90"/>
      <c r="I52" s="80"/>
      <c r="J52" s="31"/>
      <c r="K52" s="378"/>
    </row>
    <row r="53" spans="1:11" ht="18.75" customHeight="1">
      <c r="A53" s="309" t="s">
        <v>33</v>
      </c>
      <c r="B53" s="381"/>
      <c r="C53" s="382"/>
      <c r="D53" s="383"/>
      <c r="E53" s="381" t="s">
        <v>92</v>
      </c>
      <c r="F53" s="382">
        <v>10.121468666370099</v>
      </c>
      <c r="G53" s="384">
        <v>10.121468666370099</v>
      </c>
      <c r="H53" s="385" t="s">
        <v>92</v>
      </c>
      <c r="I53" s="382">
        <v>10.121468666370099</v>
      </c>
      <c r="J53" s="386">
        <v>10.121468666370099</v>
      </c>
      <c r="K53" s="385"/>
    </row>
    <row r="54" spans="1:11" ht="18.75" customHeight="1">
      <c r="A54" s="318"/>
      <c r="B54" s="319"/>
      <c r="C54" s="80"/>
      <c r="D54" s="320"/>
      <c r="E54" s="319"/>
      <c r="F54" s="80"/>
      <c r="G54" s="321"/>
      <c r="H54" s="90"/>
      <c r="I54" s="80"/>
      <c r="J54" s="31"/>
      <c r="K54" s="378"/>
    </row>
    <row r="55" spans="1:11" ht="18.75" customHeight="1">
      <c r="A55" s="309" t="s">
        <v>34</v>
      </c>
      <c r="B55" s="381"/>
      <c r="C55" s="382"/>
      <c r="D55" s="383"/>
      <c r="E55" s="381" t="s">
        <v>92</v>
      </c>
      <c r="F55" s="382">
        <v>12.333664343357048</v>
      </c>
      <c r="G55" s="384">
        <v>12.333664343357048</v>
      </c>
      <c r="H55" s="385" t="s">
        <v>92</v>
      </c>
      <c r="I55" s="382">
        <v>12.333664343357048</v>
      </c>
      <c r="J55" s="386">
        <v>12.333664343357048</v>
      </c>
      <c r="K55" s="385"/>
    </row>
    <row r="56" spans="1:11" ht="18.75" customHeight="1">
      <c r="A56" s="309"/>
      <c r="B56" s="319"/>
      <c r="C56" s="80"/>
      <c r="D56" s="320"/>
      <c r="E56" s="319"/>
      <c r="F56" s="80"/>
      <c r="G56" s="321"/>
      <c r="H56" s="90"/>
      <c r="I56" s="80"/>
      <c r="J56" s="31"/>
      <c r="K56" s="378"/>
    </row>
    <row r="57" spans="1:11" ht="2.25" customHeight="1" thickBot="1">
      <c r="A57" s="338"/>
      <c r="B57" s="338"/>
      <c r="C57" s="339"/>
      <c r="D57" s="340"/>
      <c r="E57" s="338"/>
      <c r="F57" s="339"/>
      <c r="G57" s="340"/>
      <c r="H57" s="341"/>
      <c r="I57" s="339"/>
      <c r="J57" s="342"/>
      <c r="K57" s="358"/>
    </row>
    <row r="58" spans="1:11" ht="18.75" customHeight="1" thickTop="1">
      <c r="A58" s="343" t="s">
        <v>107</v>
      </c>
      <c r="B58" s="392">
        <v>6.048703533336056</v>
      </c>
      <c r="D58" s="382">
        <v>6.048703533336056</v>
      </c>
      <c r="E58" s="381">
        <v>7.8471430858597895</v>
      </c>
      <c r="F58" s="382">
        <v>11.091278800848535</v>
      </c>
      <c r="G58" s="384">
        <v>10.785558411402949</v>
      </c>
      <c r="H58" s="385">
        <v>6.289052173637484</v>
      </c>
      <c r="I58" s="382">
        <v>11.091278800848535</v>
      </c>
      <c r="J58" s="393">
        <v>8.989189254591015</v>
      </c>
      <c r="K58" s="394"/>
    </row>
    <row r="59" spans="1:11" ht="18.75" customHeight="1">
      <c r="A59" s="309"/>
      <c r="B59" s="345"/>
      <c r="C59" s="85"/>
      <c r="D59" s="346"/>
      <c r="E59" s="345"/>
      <c r="F59" s="85"/>
      <c r="G59" s="346"/>
      <c r="H59" s="347"/>
      <c r="I59" s="85"/>
      <c r="J59" s="348"/>
      <c r="K59" s="395"/>
    </row>
    <row r="60" spans="1:11" ht="2.25" customHeight="1" thickBot="1">
      <c r="A60" s="349"/>
      <c r="B60" s="349"/>
      <c r="C60" s="350"/>
      <c r="D60" s="351"/>
      <c r="E60" s="349"/>
      <c r="F60" s="350"/>
      <c r="G60" s="351"/>
      <c r="H60" s="352"/>
      <c r="I60" s="350"/>
      <c r="J60" s="353"/>
      <c r="K60" s="358"/>
    </row>
    <row r="62" ht="12.75">
      <c r="A62" s="291" t="s">
        <v>108</v>
      </c>
    </row>
    <row r="64" spans="1:2" ht="18">
      <c r="A64" s="396" t="s">
        <v>109</v>
      </c>
      <c r="B64" s="292"/>
    </row>
    <row r="65" spans="1:2" ht="18">
      <c r="A65" s="397" t="s">
        <v>110</v>
      </c>
      <c r="B65" s="292"/>
    </row>
    <row r="66" spans="1:2" ht="12.75">
      <c r="A66" s="398"/>
      <c r="B66" s="292"/>
    </row>
    <row r="67" spans="1:2" ht="12.75">
      <c r="A67" s="398"/>
      <c r="B67" s="292"/>
    </row>
    <row r="68" ht="19.5" customHeight="1">
      <c r="B68" s="292"/>
    </row>
    <row r="71" ht="12.75">
      <c r="O71" s="335"/>
    </row>
    <row r="72" ht="12.75">
      <c r="O72" s="335"/>
    </row>
    <row r="73" ht="12.75">
      <c r="O73" s="335"/>
    </row>
    <row r="78" spans="13:18" ht="12.75">
      <c r="M78" s="291" t="s">
        <v>84</v>
      </c>
      <c r="R78" s="399"/>
    </row>
    <row r="79" spans="12:18" ht="12.75">
      <c r="L79" s="358" t="s">
        <v>20</v>
      </c>
      <c r="M79" s="389">
        <v>3.848737825318802</v>
      </c>
      <c r="R79" s="399"/>
    </row>
    <row r="80" spans="12:18" ht="12.75">
      <c r="L80" s="360" t="s">
        <v>9</v>
      </c>
      <c r="M80" s="389">
        <v>4.737679384677385</v>
      </c>
      <c r="R80" s="399"/>
    </row>
    <row r="81" spans="12:18" ht="12.75">
      <c r="L81" s="360" t="s">
        <v>47</v>
      </c>
      <c r="M81" s="389">
        <v>4.895498671355203</v>
      </c>
      <c r="R81" s="399"/>
    </row>
    <row r="82" spans="12:18" ht="12.75">
      <c r="L82" s="360" t="s">
        <v>8</v>
      </c>
      <c r="M82" s="389">
        <v>4.9561711281518095</v>
      </c>
      <c r="R82" s="399"/>
    </row>
    <row r="83" spans="12:18" ht="12.75">
      <c r="L83" s="360" t="s">
        <v>14</v>
      </c>
      <c r="M83" s="389">
        <v>5.213323451914528</v>
      </c>
      <c r="R83" s="399"/>
    </row>
    <row r="84" spans="12:18" ht="12.75">
      <c r="L84" s="360" t="s">
        <v>17</v>
      </c>
      <c r="M84" s="389">
        <v>5.327453116376097</v>
      </c>
      <c r="R84" s="399"/>
    </row>
    <row r="85" spans="12:18" ht="12.75">
      <c r="L85" s="360" t="s">
        <v>23</v>
      </c>
      <c r="M85" s="389">
        <v>5.6072454681454875</v>
      </c>
      <c r="O85" s="361"/>
      <c r="P85" s="364"/>
      <c r="R85" s="399"/>
    </row>
    <row r="97" ht="12.75">
      <c r="O97" s="362"/>
    </row>
    <row r="98" spans="15:16" ht="12.75">
      <c r="O98" s="361"/>
      <c r="P98" s="293"/>
    </row>
    <row r="99" spans="14:15" ht="12.75">
      <c r="N99" s="292"/>
      <c r="O99" s="326"/>
    </row>
    <row r="100" spans="14:15" ht="12.75">
      <c r="N100" s="292"/>
      <c r="O100" s="326"/>
    </row>
    <row r="101" spans="14:15" ht="12.75">
      <c r="N101" s="292"/>
      <c r="O101" s="326"/>
    </row>
    <row r="102" spans="14:15" ht="12.75">
      <c r="N102" s="292"/>
      <c r="O102" s="326"/>
    </row>
    <row r="103" spans="14:15" ht="12.75">
      <c r="N103" s="292"/>
      <c r="O103" s="326"/>
    </row>
    <row r="107" ht="12.75">
      <c r="M107" s="362"/>
    </row>
    <row r="108" spans="13:14" ht="12.75">
      <c r="M108" s="291" t="s">
        <v>85</v>
      </c>
      <c r="N108" s="362"/>
    </row>
    <row r="109" spans="12:14" ht="12.75">
      <c r="L109" s="357" t="s">
        <v>47</v>
      </c>
      <c r="M109" s="400">
        <v>9.360681919279473</v>
      </c>
      <c r="N109" s="362"/>
    </row>
    <row r="110" spans="12:14" ht="12.75">
      <c r="L110" s="357" t="s">
        <v>22</v>
      </c>
      <c r="M110" s="400">
        <v>10.004233842483966</v>
      </c>
      <c r="N110" s="362"/>
    </row>
    <row r="111" spans="12:14" ht="12.75">
      <c r="L111" s="357" t="s">
        <v>33</v>
      </c>
      <c r="M111" s="400">
        <v>10.121468666370099</v>
      </c>
      <c r="N111" s="362"/>
    </row>
    <row r="112" spans="12:14" ht="12.75">
      <c r="L112" s="368" t="s">
        <v>9</v>
      </c>
      <c r="M112" s="400">
        <v>10.273513864288697</v>
      </c>
      <c r="N112" s="362"/>
    </row>
    <row r="113" spans="12:16" ht="12.75">
      <c r="L113" s="357" t="s">
        <v>28</v>
      </c>
      <c r="M113" s="400">
        <v>10.706066344395456</v>
      </c>
      <c r="N113" s="362"/>
      <c r="O113" s="362"/>
      <c r="P113" s="364"/>
    </row>
    <row r="114" spans="12:17" ht="12.75">
      <c r="L114" s="368" t="s">
        <v>23</v>
      </c>
      <c r="M114" s="400">
        <v>10.985247509970131</v>
      </c>
      <c r="N114" s="362"/>
      <c r="O114" s="361"/>
      <c r="P114" s="401"/>
      <c r="Q114" s="364"/>
    </row>
    <row r="115" spans="12:14" ht="12.75">
      <c r="L115" s="402" t="s">
        <v>14</v>
      </c>
      <c r="M115" s="389">
        <v>11.15695126845188</v>
      </c>
      <c r="N115" s="362"/>
    </row>
    <row r="116" ht="12.75">
      <c r="M116" s="361"/>
    </row>
    <row r="123" ht="12.75"/>
    <row r="124" ht="12.75"/>
    <row r="139" spans="12:13" ht="12.75">
      <c r="L139" s="365"/>
      <c r="M139" s="326"/>
    </row>
    <row r="140" spans="12:15" ht="12.75">
      <c r="L140" s="292"/>
      <c r="M140" s="326" t="s">
        <v>101</v>
      </c>
      <c r="N140" s="291" t="s">
        <v>102</v>
      </c>
      <c r="O140" s="291" t="s">
        <v>106</v>
      </c>
    </row>
    <row r="141" spans="12:15" ht="12.75">
      <c r="L141" s="368" t="s">
        <v>8</v>
      </c>
      <c r="M141" s="403">
        <v>4.9561711281518095</v>
      </c>
      <c r="N141" s="403">
        <v>11.334842109346594</v>
      </c>
      <c r="O141" s="391">
        <v>6.830072562896518</v>
      </c>
    </row>
    <row r="142" spans="12:15" ht="12.75">
      <c r="L142" s="368" t="s">
        <v>17</v>
      </c>
      <c r="M142" s="403">
        <v>5.418605010762264</v>
      </c>
      <c r="N142" s="403">
        <v>12.69838811379691</v>
      </c>
      <c r="O142" s="391">
        <v>6.959886592806643</v>
      </c>
    </row>
    <row r="143" spans="12:15" ht="12.75">
      <c r="L143" s="368" t="s">
        <v>14</v>
      </c>
      <c r="M143" s="403">
        <v>5.288721488813766</v>
      </c>
      <c r="N143" s="403">
        <v>11.392942722634874</v>
      </c>
      <c r="O143" s="391">
        <v>7.232892874308497</v>
      </c>
    </row>
    <row r="144" spans="12:15" ht="12.75">
      <c r="L144" s="368" t="s">
        <v>27</v>
      </c>
      <c r="M144" s="403">
        <v>6.850321705679098</v>
      </c>
      <c r="N144" s="403">
        <v>13.895944218304088</v>
      </c>
      <c r="O144" s="391">
        <v>7.561345353843368</v>
      </c>
    </row>
    <row r="145" spans="12:15" ht="12.75">
      <c r="L145" s="368" t="s">
        <v>22</v>
      </c>
      <c r="M145" s="403">
        <v>6.130765812464782</v>
      </c>
      <c r="N145" s="403">
        <v>10.04017865674429</v>
      </c>
      <c r="O145" s="391">
        <v>7.706188503217986</v>
      </c>
    </row>
    <row r="146" spans="12:15" ht="12.75">
      <c r="L146" s="368" t="s">
        <v>20</v>
      </c>
      <c r="M146" s="403">
        <v>4.062272892226108</v>
      </c>
      <c r="N146" s="403">
        <v>14.336211268555187</v>
      </c>
      <c r="O146" s="391">
        <v>7.914114964529569</v>
      </c>
    </row>
    <row r="147" spans="12:15" ht="12.75">
      <c r="L147" s="402" t="s">
        <v>47</v>
      </c>
      <c r="M147" s="391">
        <v>6.298980327386045</v>
      </c>
      <c r="N147" s="391">
        <v>10.105702485120375</v>
      </c>
      <c r="O147" s="391">
        <v>8.441352724429876</v>
      </c>
    </row>
  </sheetData>
  <sheetProtection/>
  <mergeCells count="3">
    <mergeCell ref="B4:D4"/>
    <mergeCell ref="E4:G4"/>
    <mergeCell ref="H4:I4"/>
  </mergeCells>
  <printOptions horizontalCentered="1"/>
  <pageMargins left="0.7874015748031497" right="0.5905511811023623" top="0.7874015748031497" bottom="0.9055118110236221" header="0.35433070866141736" footer="0.31496062992125984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SheetLayoutView="100" zoomScalePageLayoutView="0" workbookViewId="0" topLeftCell="A1">
      <selection activeCell="J3" sqref="J3"/>
    </sheetView>
  </sheetViews>
  <sheetFormatPr defaultColWidth="11.421875" defaultRowHeight="12.75"/>
  <cols>
    <col min="1" max="1" width="15.8515625" style="402" bestFit="1" customWidth="1"/>
    <col min="2" max="2" width="20.140625" style="402" customWidth="1"/>
    <col min="3" max="3" width="16.140625" style="402" customWidth="1"/>
    <col min="4" max="4" width="17.8515625" style="402" customWidth="1"/>
    <col min="5" max="7" width="16.140625" style="402" customWidth="1"/>
    <col min="8" max="8" width="14.00390625" style="402" customWidth="1"/>
    <col min="9" max="9" width="6.57421875" style="406" customWidth="1"/>
    <col min="10" max="10" width="12.7109375" style="402" customWidth="1"/>
    <col min="11" max="11" width="12.7109375" style="677" bestFit="1" customWidth="1"/>
    <col min="12" max="12" width="8.421875" style="677" bestFit="1" customWidth="1"/>
    <col min="13" max="13" width="19.00390625" style="677" bestFit="1" customWidth="1"/>
    <col min="14" max="14" width="11.7109375" style="677" bestFit="1" customWidth="1"/>
    <col min="15" max="15" width="12.7109375" style="677" bestFit="1" customWidth="1"/>
    <col min="16" max="35" width="11.421875" style="677" customWidth="1"/>
    <col min="36" max="16384" width="11.421875" style="402" customWidth="1"/>
  </cols>
  <sheetData>
    <row r="1" spans="1:9" ht="18">
      <c r="A1" s="404" t="s">
        <v>111</v>
      </c>
      <c r="B1" s="404"/>
      <c r="C1" s="404"/>
      <c r="D1" s="404"/>
      <c r="E1" s="404"/>
      <c r="F1" s="404"/>
      <c r="G1" s="404"/>
      <c r="H1" s="404"/>
      <c r="I1" s="404"/>
    </row>
    <row r="3" ht="15.75">
      <c r="A3" s="405" t="s">
        <v>112</v>
      </c>
    </row>
    <row r="4" ht="13.5" thickBot="1"/>
    <row r="5" spans="2:9" ht="26.25" thickBot="1">
      <c r="B5" s="407" t="s">
        <v>48</v>
      </c>
      <c r="C5" s="408" t="s">
        <v>113</v>
      </c>
      <c r="D5" s="409" t="s">
        <v>114</v>
      </c>
      <c r="E5" s="410" t="s">
        <v>115</v>
      </c>
      <c r="F5" s="411" t="s">
        <v>59</v>
      </c>
      <c r="G5" s="412" t="s">
        <v>116</v>
      </c>
      <c r="H5" s="413"/>
      <c r="I5" s="413"/>
    </row>
    <row r="6" spans="2:23" ht="18.75" customHeight="1">
      <c r="B6" s="414" t="s">
        <v>9</v>
      </c>
      <c r="C6" s="415">
        <v>9205.987413759207</v>
      </c>
      <c r="D6" s="415">
        <v>132987.87442509132</v>
      </c>
      <c r="E6" s="416">
        <v>1739909.1361654252</v>
      </c>
      <c r="F6" s="417">
        <f>SUM(C6:E6)</f>
        <v>1882102.9980042756</v>
      </c>
      <c r="G6" s="418">
        <f>(F6/F$57)*100</f>
        <v>34.24980825168256</v>
      </c>
      <c r="H6" s="419"/>
      <c r="I6" s="420"/>
      <c r="J6" s="421"/>
      <c r="K6" s="678"/>
      <c r="L6" s="677" t="s">
        <v>113</v>
      </c>
      <c r="M6" s="677" t="s">
        <v>114</v>
      </c>
      <c r="N6" s="677" t="s">
        <v>115</v>
      </c>
      <c r="S6" s="679" t="s">
        <v>117</v>
      </c>
      <c r="T6" s="679" t="s">
        <v>113</v>
      </c>
      <c r="U6" s="679" t="s">
        <v>114</v>
      </c>
      <c r="V6" s="679" t="s">
        <v>115</v>
      </c>
      <c r="W6" s="679" t="s">
        <v>59</v>
      </c>
    </row>
    <row r="7" spans="2:23" ht="18.75" customHeight="1">
      <c r="B7" s="423"/>
      <c r="C7" s="424">
        <f>C6/$F6</f>
        <v>0.004891330295696332</v>
      </c>
      <c r="D7" s="424">
        <f>D6/$F6</f>
        <v>0.07065919057889371</v>
      </c>
      <c r="E7" s="425">
        <f>E6/$F6</f>
        <v>0.92444947912541</v>
      </c>
      <c r="F7" s="426"/>
      <c r="G7" s="427"/>
      <c r="H7" s="419"/>
      <c r="I7" s="420"/>
      <c r="J7" s="421"/>
      <c r="K7" s="678" t="s">
        <v>9</v>
      </c>
      <c r="L7" s="679">
        <v>9205.987413759207</v>
      </c>
      <c r="M7" s="679">
        <v>132987.87442509132</v>
      </c>
      <c r="N7" s="679">
        <v>1739909.1361654252</v>
      </c>
      <c r="O7" s="679">
        <f aca="true" t="shared" si="0" ref="O7:O13">SUM(L7:N7)</f>
        <v>1882102.9980042756</v>
      </c>
      <c r="S7" s="679" t="s">
        <v>9</v>
      </c>
      <c r="T7" s="679">
        <v>6007.203446635001</v>
      </c>
      <c r="U7" s="679">
        <v>122637.21323683852</v>
      </c>
      <c r="V7" s="679">
        <v>1462680.544908973</v>
      </c>
      <c r="W7" s="679">
        <v>1591324.9615924465</v>
      </c>
    </row>
    <row r="8" spans="2:23" ht="18.75" customHeight="1">
      <c r="B8" s="414" t="s">
        <v>23</v>
      </c>
      <c r="C8" s="428">
        <v>2422.124844820356</v>
      </c>
      <c r="D8" s="428">
        <v>23686.951609793217</v>
      </c>
      <c r="E8" s="429">
        <v>300017.5208533264</v>
      </c>
      <c r="F8" s="417">
        <f>SUM(C8:E8)</f>
        <v>326126.59730794</v>
      </c>
      <c r="G8" s="418">
        <f>(F8/F$57)*100</f>
        <v>5.9347301584529255</v>
      </c>
      <c r="H8" s="419"/>
      <c r="I8" s="420"/>
      <c r="J8" s="421"/>
      <c r="K8" s="678" t="s">
        <v>23</v>
      </c>
      <c r="L8" s="679">
        <v>2422.124844820356</v>
      </c>
      <c r="M8" s="679">
        <v>23686.951609793217</v>
      </c>
      <c r="N8" s="679">
        <v>300017.5208533264</v>
      </c>
      <c r="O8" s="679">
        <f t="shared" si="0"/>
        <v>326126.59730794</v>
      </c>
      <c r="S8" s="679" t="s">
        <v>14</v>
      </c>
      <c r="T8" s="679">
        <v>1444.5380599732912</v>
      </c>
      <c r="U8" s="679">
        <v>15672.189081785426</v>
      </c>
      <c r="V8" s="679">
        <v>231659.27285824128</v>
      </c>
      <c r="W8" s="679">
        <v>248776</v>
      </c>
    </row>
    <row r="9" spans="2:23" ht="18.75" customHeight="1">
      <c r="B9" s="423"/>
      <c r="C9" s="424">
        <f>C8/$F8</f>
        <v>0.0074269466667672675</v>
      </c>
      <c r="D9" s="424">
        <f>D8/$F8</f>
        <v>0.07263115552463566</v>
      </c>
      <c r="E9" s="425">
        <f>E8/$F8</f>
        <v>0.919941897808597</v>
      </c>
      <c r="F9" s="426"/>
      <c r="G9" s="427"/>
      <c r="H9" s="419"/>
      <c r="I9" s="420"/>
      <c r="J9" s="421"/>
      <c r="K9" s="678" t="s">
        <v>14</v>
      </c>
      <c r="L9" s="679">
        <v>1951</v>
      </c>
      <c r="M9" s="679">
        <v>16370</v>
      </c>
      <c r="N9" s="679">
        <v>304146</v>
      </c>
      <c r="O9" s="679">
        <f t="shared" si="0"/>
        <v>322467</v>
      </c>
      <c r="S9" s="679" t="s">
        <v>23</v>
      </c>
      <c r="T9" s="679">
        <v>1516.9807214082414</v>
      </c>
      <c r="U9" s="679">
        <v>18314.76096305162</v>
      </c>
      <c r="V9" s="679">
        <v>216222.30060162977</v>
      </c>
      <c r="W9" s="679">
        <v>236054.04228608962</v>
      </c>
    </row>
    <row r="10" spans="2:23" ht="18.75" customHeight="1">
      <c r="B10" s="414" t="s">
        <v>14</v>
      </c>
      <c r="C10" s="428">
        <v>1951</v>
      </c>
      <c r="D10" s="428">
        <v>16370</v>
      </c>
      <c r="E10" s="429">
        <v>304146</v>
      </c>
      <c r="F10" s="417">
        <f>SUM(C10:E10)</f>
        <v>322467</v>
      </c>
      <c r="G10" s="418">
        <f>(F10/F$57)*100</f>
        <v>5.868134171831456</v>
      </c>
      <c r="H10" s="419"/>
      <c r="I10" s="420"/>
      <c r="J10" s="421"/>
      <c r="K10" s="678" t="s">
        <v>28</v>
      </c>
      <c r="L10" s="679">
        <v>2901.422437408074</v>
      </c>
      <c r="M10" s="679">
        <v>21211.78503042796</v>
      </c>
      <c r="N10" s="679">
        <v>297665.58230038657</v>
      </c>
      <c r="O10" s="679">
        <f t="shared" si="0"/>
        <v>321778.7897682226</v>
      </c>
      <c r="S10" s="679" t="s">
        <v>28</v>
      </c>
      <c r="T10" s="679">
        <v>2215.435282982016</v>
      </c>
      <c r="U10" s="679">
        <v>19847.94286584203</v>
      </c>
      <c r="V10" s="679">
        <v>209021.59963340795</v>
      </c>
      <c r="W10" s="679">
        <v>231084.977782232</v>
      </c>
    </row>
    <row r="11" spans="2:23" ht="18.75" customHeight="1">
      <c r="B11" s="423"/>
      <c r="C11" s="424">
        <f>C10/$F10</f>
        <v>0.006050231496556237</v>
      </c>
      <c r="D11" s="424">
        <f>D10/$F10</f>
        <v>0.05076488446879836</v>
      </c>
      <c r="E11" s="425">
        <f>E10/$F10</f>
        <v>0.9431848840346454</v>
      </c>
      <c r="F11" s="426"/>
      <c r="G11" s="427"/>
      <c r="H11" s="419"/>
      <c r="I11" s="420"/>
      <c r="J11" s="421"/>
      <c r="K11" s="678" t="s">
        <v>40</v>
      </c>
      <c r="L11" s="679">
        <v>4195</v>
      </c>
      <c r="M11" s="679">
        <v>32620</v>
      </c>
      <c r="N11" s="679">
        <v>225143</v>
      </c>
      <c r="O11" s="679">
        <f t="shared" si="0"/>
        <v>261958</v>
      </c>
      <c r="S11" s="679" t="s">
        <v>40</v>
      </c>
      <c r="T11" s="679">
        <v>3283.9638942307697</v>
      </c>
      <c r="U11" s="679">
        <v>28400.74270342752</v>
      </c>
      <c r="V11" s="679">
        <v>174013.7954774987</v>
      </c>
      <c r="W11" s="679">
        <v>205698.502075157</v>
      </c>
    </row>
    <row r="12" spans="2:23" ht="18.75" customHeight="1">
      <c r="B12" s="414" t="s">
        <v>28</v>
      </c>
      <c r="C12" s="428">
        <v>2901.422437408074</v>
      </c>
      <c r="D12" s="428">
        <v>21211.78503042796</v>
      </c>
      <c r="E12" s="429">
        <v>297665.58230038657</v>
      </c>
      <c r="F12" s="417">
        <f>SUM(C12:E12)</f>
        <v>321778.7897682226</v>
      </c>
      <c r="G12" s="418">
        <f>(F12/F$57)*100</f>
        <v>5.855610378765819</v>
      </c>
      <c r="H12" s="419"/>
      <c r="I12" s="420"/>
      <c r="J12" s="421"/>
      <c r="K12" s="678" t="s">
        <v>20</v>
      </c>
      <c r="L12" s="679">
        <v>4765</v>
      </c>
      <c r="M12" s="679">
        <v>19313</v>
      </c>
      <c r="N12" s="679">
        <v>221010</v>
      </c>
      <c r="O12" s="679">
        <f t="shared" si="0"/>
        <v>245088</v>
      </c>
      <c r="S12" s="679" t="s">
        <v>20</v>
      </c>
      <c r="T12" s="679">
        <v>2472.999948489011</v>
      </c>
      <c r="U12" s="679">
        <v>18658.999690934066</v>
      </c>
      <c r="V12" s="679">
        <v>159264.99100765307</v>
      </c>
      <c r="W12" s="679">
        <v>180396.99064707613</v>
      </c>
    </row>
    <row r="13" spans="2:23" ht="18.75" customHeight="1">
      <c r="B13" s="423"/>
      <c r="C13" s="424">
        <f>C12/$F12</f>
        <v>0.00901682313957974</v>
      </c>
      <c r="D13" s="424">
        <f>D12/$F12</f>
        <v>0.06592039533030383</v>
      </c>
      <c r="E13" s="425">
        <f>E12/$F12</f>
        <v>0.9250627815301165</v>
      </c>
      <c r="F13" s="426"/>
      <c r="G13" s="427"/>
      <c r="H13" s="419"/>
      <c r="I13" s="420"/>
      <c r="J13" s="421"/>
      <c r="K13" s="678" t="s">
        <v>16</v>
      </c>
      <c r="L13" s="679">
        <f>C57-SUM(L7:L12)</f>
        <v>18436.393681221827</v>
      </c>
      <c r="M13" s="679">
        <f>D57-SUM(M7:M12)</f>
        <v>149809.03351541268</v>
      </c>
      <c r="N13" s="679">
        <f>E57-SUM(N7:N12)</f>
        <v>1967455.187722927</v>
      </c>
      <c r="O13" s="679">
        <f t="shared" si="0"/>
        <v>2135700.6149195614</v>
      </c>
      <c r="S13" s="679" t="s">
        <v>24</v>
      </c>
      <c r="T13" s="679">
        <v>1156.274296854427</v>
      </c>
      <c r="U13" s="679">
        <v>33116.28695642324</v>
      </c>
      <c r="V13" s="679">
        <v>135944.80965180983</v>
      </c>
      <c r="W13" s="679">
        <v>170217.3709050875</v>
      </c>
    </row>
    <row r="14" spans="2:23" ht="18.75" customHeight="1">
      <c r="B14" s="414" t="s">
        <v>40</v>
      </c>
      <c r="C14" s="428">
        <v>4195</v>
      </c>
      <c r="D14" s="428">
        <v>32620</v>
      </c>
      <c r="E14" s="429">
        <v>225143</v>
      </c>
      <c r="F14" s="417">
        <f>SUM(C14:E14)</f>
        <v>261958</v>
      </c>
      <c r="G14" s="418">
        <f>(F14/F$57)*100</f>
        <v>4.767013962311259</v>
      </c>
      <c r="H14" s="419"/>
      <c r="I14" s="420"/>
      <c r="J14" s="421"/>
      <c r="K14" s="678"/>
      <c r="L14" s="679">
        <f>L13/O13</f>
        <v>0.008632480391881242</v>
      </c>
      <c r="M14" s="679">
        <f>M13/O13</f>
        <v>0.07014514696904513</v>
      </c>
      <c r="N14" s="679">
        <f>N13/O13</f>
        <v>0.9212223726390737</v>
      </c>
      <c r="O14" s="679"/>
      <c r="S14" s="679" t="s">
        <v>8</v>
      </c>
      <c r="T14" s="679">
        <v>1438.9867272094941</v>
      </c>
      <c r="U14" s="679">
        <v>8402.915294620474</v>
      </c>
      <c r="V14" s="679">
        <v>143282.5603698964</v>
      </c>
      <c r="W14" s="679">
        <v>153124.46239172638</v>
      </c>
    </row>
    <row r="15" spans="2:23" ht="18.75" customHeight="1">
      <c r="B15" s="423"/>
      <c r="C15" s="424">
        <f>C14/$F14</f>
        <v>0.01601401751425801</v>
      </c>
      <c r="D15" s="424">
        <f>D14/$F14</f>
        <v>0.12452377862100031</v>
      </c>
      <c r="E15" s="425">
        <f>E14/$F14</f>
        <v>0.8594622038647417</v>
      </c>
      <c r="F15" s="426"/>
      <c r="G15" s="427"/>
      <c r="H15" s="419"/>
      <c r="I15" s="420"/>
      <c r="J15" s="421"/>
      <c r="K15" s="678"/>
      <c r="L15" s="679">
        <f>SUM(L7:L13)</f>
        <v>43876.928377209464</v>
      </c>
      <c r="M15" s="679">
        <f>SUM(M7:M13)</f>
        <v>395998.6445807252</v>
      </c>
      <c r="N15" s="679">
        <f>SUM(N7:N13)</f>
        <v>5055346.427042065</v>
      </c>
      <c r="O15" s="679">
        <f>SUM(L15:N15)</f>
        <v>5495222</v>
      </c>
      <c r="S15" s="679" t="s">
        <v>47</v>
      </c>
      <c r="T15" s="679">
        <v>571</v>
      </c>
      <c r="U15" s="679">
        <v>6503</v>
      </c>
      <c r="V15" s="679">
        <v>144325</v>
      </c>
      <c r="W15" s="679">
        <v>151399</v>
      </c>
    </row>
    <row r="16" spans="2:23" ht="18.75" customHeight="1">
      <c r="B16" s="414" t="s">
        <v>20</v>
      </c>
      <c r="C16" s="428">
        <v>4765</v>
      </c>
      <c r="D16" s="428">
        <v>19313</v>
      </c>
      <c r="E16" s="429">
        <v>221010</v>
      </c>
      <c r="F16" s="417">
        <f>SUM(C16:E16)</f>
        <v>245088</v>
      </c>
      <c r="G16" s="418">
        <f>(F16/F$57)*100</f>
        <v>4.4600199955525</v>
      </c>
      <c r="H16" s="419"/>
      <c r="I16" s="420"/>
      <c r="J16" s="421"/>
      <c r="K16" s="678"/>
      <c r="L16" s="679"/>
      <c r="M16" s="679"/>
      <c r="N16" s="679"/>
      <c r="O16" s="679"/>
      <c r="S16" s="679" t="s">
        <v>29</v>
      </c>
      <c r="T16" s="679">
        <v>1258</v>
      </c>
      <c r="U16" s="679">
        <v>11288</v>
      </c>
      <c r="V16" s="679">
        <v>117251</v>
      </c>
      <c r="W16" s="679">
        <v>129797</v>
      </c>
    </row>
    <row r="17" spans="2:23" ht="18.75" customHeight="1">
      <c r="B17" s="423"/>
      <c r="C17" s="424">
        <v>0.02</v>
      </c>
      <c r="D17" s="424">
        <f>D16/$F16</f>
        <v>0.07880026765896331</v>
      </c>
      <c r="E17" s="425">
        <f>E16/$F16</f>
        <v>0.9017577359968665</v>
      </c>
      <c r="F17" s="426"/>
      <c r="G17" s="427"/>
      <c r="H17" s="419"/>
      <c r="I17" s="420"/>
      <c r="J17" s="421"/>
      <c r="K17" s="678"/>
      <c r="L17" s="679"/>
      <c r="M17" s="679"/>
      <c r="N17" s="679"/>
      <c r="O17" s="679"/>
      <c r="S17" s="679" t="s">
        <v>22</v>
      </c>
      <c r="T17" s="679">
        <v>591.9593475143521</v>
      </c>
      <c r="U17" s="679">
        <v>13041.610988428969</v>
      </c>
      <c r="V17" s="679">
        <v>104018.65690743188</v>
      </c>
      <c r="W17" s="679">
        <v>117652.22724337521</v>
      </c>
    </row>
    <row r="18" spans="2:23" ht="18.75" customHeight="1">
      <c r="B18" s="414" t="s">
        <v>24</v>
      </c>
      <c r="C18" s="428">
        <v>1955.9168804153335</v>
      </c>
      <c r="D18" s="428">
        <v>18887.699676512326</v>
      </c>
      <c r="E18" s="429">
        <v>218477.36423654263</v>
      </c>
      <c r="F18" s="417">
        <f>SUM(C18:E18)</f>
        <v>239320.98079347028</v>
      </c>
      <c r="G18" s="418">
        <f>(F18/F$57)*100</f>
        <v>4.355073931380211</v>
      </c>
      <c r="H18" s="419"/>
      <c r="I18" s="420"/>
      <c r="J18" s="421"/>
      <c r="K18" s="678" t="str">
        <f aca="true" t="shared" si="1" ref="K18:K23">K7</f>
        <v>LIMA</v>
      </c>
      <c r="L18" s="679">
        <f aca="true" t="shared" si="2" ref="L18:O23">+L7/$O7</f>
        <v>0.004891330295696332</v>
      </c>
      <c r="M18" s="679">
        <f>+M7/$O7</f>
        <v>0.07065919057889371</v>
      </c>
      <c r="N18" s="679">
        <f t="shared" si="2"/>
        <v>0.92444947912541</v>
      </c>
      <c r="O18" s="679">
        <f t="shared" si="2"/>
        <v>1</v>
      </c>
      <c r="S18" s="679" t="s">
        <v>17</v>
      </c>
      <c r="T18" s="679">
        <v>903.599883583337</v>
      </c>
      <c r="U18" s="679">
        <v>37147.31935460885</v>
      </c>
      <c r="V18" s="679">
        <v>52752.420099145034</v>
      </c>
      <c r="W18" s="679">
        <v>90803.33933733722</v>
      </c>
    </row>
    <row r="19" spans="2:23" ht="18.75" customHeight="1">
      <c r="B19" s="423"/>
      <c r="C19" s="424">
        <f>C18/$F18</f>
        <v>0.008172776469202484</v>
      </c>
      <c r="D19" s="424">
        <f>D18/$F18</f>
        <v>0.07892203856882933</v>
      </c>
      <c r="E19" s="425">
        <f>E18/$F18</f>
        <v>0.9129051849619683</v>
      </c>
      <c r="F19" s="426"/>
      <c r="G19" s="427"/>
      <c r="H19" s="419"/>
      <c r="I19" s="420"/>
      <c r="J19" s="421"/>
      <c r="K19" s="678" t="str">
        <f t="shared" si="1"/>
        <v>LA LIBERTAD</v>
      </c>
      <c r="L19" s="679">
        <f t="shared" si="2"/>
        <v>0.0074269466667672675</v>
      </c>
      <c r="M19" s="679">
        <f t="shared" si="2"/>
        <v>0.07263115552463566</v>
      </c>
      <c r="N19" s="679">
        <f t="shared" si="2"/>
        <v>0.919941897808597</v>
      </c>
      <c r="O19" s="679">
        <f t="shared" si="2"/>
        <v>1</v>
      </c>
      <c r="S19" s="679" t="s">
        <v>118</v>
      </c>
      <c r="T19" s="679">
        <v>577.9211856716934</v>
      </c>
      <c r="U19" s="679">
        <v>4618.279421829262</v>
      </c>
      <c r="V19" s="679">
        <v>76920.84972095992</v>
      </c>
      <c r="W19" s="679">
        <v>82117.05032846087</v>
      </c>
    </row>
    <row r="20" spans="2:23" ht="18.75" customHeight="1">
      <c r="B20" s="414" t="s">
        <v>8</v>
      </c>
      <c r="C20" s="428">
        <v>2095.728712004813</v>
      </c>
      <c r="D20" s="428">
        <v>12801.2041476266</v>
      </c>
      <c r="E20" s="429">
        <v>196149.86553859973</v>
      </c>
      <c r="F20" s="417">
        <f>SUM(C20:E20)</f>
        <v>211046.79839823113</v>
      </c>
      <c r="G20" s="418">
        <f>(F20/F$57)*100</f>
        <v>3.8405509076472457</v>
      </c>
      <c r="H20" s="419"/>
      <c r="I20" s="420"/>
      <c r="J20" s="421"/>
      <c r="K20" s="678" t="str">
        <f t="shared" si="1"/>
        <v>AREQUIPA</v>
      </c>
      <c r="L20" s="679">
        <f t="shared" si="2"/>
        <v>0.006050231496556237</v>
      </c>
      <c r="M20" s="679">
        <f>+M9/$O9</f>
        <v>0.05076488446879836</v>
      </c>
      <c r="N20" s="679">
        <f t="shared" si="2"/>
        <v>0.9431848840346454</v>
      </c>
      <c r="O20" s="679">
        <f t="shared" si="2"/>
        <v>1</v>
      </c>
      <c r="S20" s="679" t="s">
        <v>25</v>
      </c>
      <c r="T20" s="679">
        <v>306.94693859914446</v>
      </c>
      <c r="U20" s="679">
        <v>2885.5049907099346</v>
      </c>
      <c r="V20" s="679">
        <v>66544.49656483602</v>
      </c>
      <c r="W20" s="679">
        <v>69736.9484941451</v>
      </c>
    </row>
    <row r="21" spans="2:23" ht="18.75" customHeight="1">
      <c r="B21" s="423"/>
      <c r="C21" s="424">
        <f>C20/$F20</f>
        <v>0.009930161120237957</v>
      </c>
      <c r="D21" s="424">
        <f>D20/$F20</f>
        <v>0.06065576092498493</v>
      </c>
      <c r="E21" s="425">
        <f>E20/$F20</f>
        <v>0.9294140779547772</v>
      </c>
      <c r="F21" s="426"/>
      <c r="G21" s="427"/>
      <c r="H21" s="419"/>
      <c r="I21" s="420"/>
      <c r="J21" s="421"/>
      <c r="K21" s="678" t="str">
        <f t="shared" si="1"/>
        <v>PIURA</v>
      </c>
      <c r="L21" s="679">
        <f t="shared" si="2"/>
        <v>0.00901682313957974</v>
      </c>
      <c r="M21" s="679">
        <f t="shared" si="2"/>
        <v>0.06592039533030383</v>
      </c>
      <c r="N21" s="679">
        <f t="shared" si="2"/>
        <v>0.9250627815301165</v>
      </c>
      <c r="O21" s="679">
        <f t="shared" si="2"/>
        <v>1</v>
      </c>
      <c r="S21" s="679" t="s">
        <v>15</v>
      </c>
      <c r="T21" s="679">
        <v>551.9898191903645</v>
      </c>
      <c r="U21" s="679">
        <v>5278.8754997907745</v>
      </c>
      <c r="V21" s="679">
        <v>62918.04341485384</v>
      </c>
      <c r="W21" s="679">
        <v>68748.90873383498</v>
      </c>
    </row>
    <row r="22" spans="2:23" ht="18.75" customHeight="1">
      <c r="B22" s="414" t="s">
        <v>29</v>
      </c>
      <c r="C22" s="428">
        <v>1687</v>
      </c>
      <c r="D22" s="428">
        <v>11035</v>
      </c>
      <c r="E22" s="429">
        <v>185084</v>
      </c>
      <c r="F22" s="417">
        <f>SUM(C22:E22)</f>
        <v>197806</v>
      </c>
      <c r="G22" s="418">
        <f>(F22/F$57)*100</f>
        <v>3.5995997977879695</v>
      </c>
      <c r="H22" s="419"/>
      <c r="I22" s="420"/>
      <c r="J22" s="421"/>
      <c r="K22" s="678" t="str">
        <f t="shared" si="1"/>
        <v>JUNIN</v>
      </c>
      <c r="L22" s="679">
        <f t="shared" si="2"/>
        <v>0.01601401751425801</v>
      </c>
      <c r="M22" s="679">
        <f t="shared" si="2"/>
        <v>0.12452377862100031</v>
      </c>
      <c r="N22" s="679">
        <f t="shared" si="2"/>
        <v>0.8594622038647417</v>
      </c>
      <c r="O22" s="679">
        <f t="shared" si="2"/>
        <v>1</v>
      </c>
      <c r="S22" s="679" t="s">
        <v>32</v>
      </c>
      <c r="T22" s="679">
        <v>319.9875098798802</v>
      </c>
      <c r="U22" s="679">
        <v>5201.797035548053</v>
      </c>
      <c r="V22" s="679">
        <v>60939.621334686424</v>
      </c>
      <c r="W22" s="679">
        <v>66461.40588011435</v>
      </c>
    </row>
    <row r="23" spans="2:23" ht="18.75" customHeight="1">
      <c r="B23" s="423"/>
      <c r="C23" s="424">
        <f>C22/$F22</f>
        <v>0.008528558284379645</v>
      </c>
      <c r="D23" s="424">
        <f>D22/$F22</f>
        <v>0.05578698320576727</v>
      </c>
      <c r="E23" s="425">
        <f>E22/$F22</f>
        <v>0.935684458509853</v>
      </c>
      <c r="F23" s="426"/>
      <c r="G23" s="427"/>
      <c r="H23" s="419"/>
      <c r="I23" s="420"/>
      <c r="J23" s="421"/>
      <c r="K23" s="678" t="str">
        <f t="shared" si="1"/>
        <v>CUSCO</v>
      </c>
      <c r="L23" s="679">
        <f t="shared" si="2"/>
        <v>0.019441996344170258</v>
      </c>
      <c r="M23" s="679">
        <f>+M12/$O12</f>
        <v>0.07880026765896331</v>
      </c>
      <c r="N23" s="679">
        <f t="shared" si="2"/>
        <v>0.9017577359968665</v>
      </c>
      <c r="O23" s="679">
        <f t="shared" si="2"/>
        <v>1</v>
      </c>
      <c r="S23" s="679" t="s">
        <v>39</v>
      </c>
      <c r="T23" s="679">
        <v>438.9967768838304</v>
      </c>
      <c r="U23" s="679">
        <v>3257.976032672684</v>
      </c>
      <c r="V23" s="679">
        <v>55510.59151049844</v>
      </c>
      <c r="W23" s="679">
        <v>59207.56432005495</v>
      </c>
    </row>
    <row r="24" spans="2:23" ht="18.75" customHeight="1">
      <c r="B24" s="414" t="s">
        <v>47</v>
      </c>
      <c r="C24" s="428">
        <v>597</v>
      </c>
      <c r="D24" s="428">
        <v>7037</v>
      </c>
      <c r="E24" s="429">
        <v>186022</v>
      </c>
      <c r="F24" s="417">
        <f>SUM(C24:E24)</f>
        <v>193656</v>
      </c>
      <c r="G24" s="418">
        <f>(F24/F$57)*100</f>
        <v>3.524079645917854</v>
      </c>
      <c r="H24" s="419"/>
      <c r="I24" s="420"/>
      <c r="J24" s="421"/>
      <c r="K24" s="678"/>
      <c r="L24" s="679"/>
      <c r="M24" s="679"/>
      <c r="N24" s="679"/>
      <c r="O24" s="679"/>
      <c r="S24" s="679" t="s">
        <v>10</v>
      </c>
      <c r="T24" s="679">
        <v>462.9964788234557</v>
      </c>
      <c r="U24" s="679">
        <v>5398.927882867523</v>
      </c>
      <c r="V24" s="679">
        <v>50243.43093309677</v>
      </c>
      <c r="W24" s="679">
        <v>56105.355294787754</v>
      </c>
    </row>
    <row r="25" spans="2:23" ht="18.75" customHeight="1">
      <c r="B25" s="423"/>
      <c r="C25" s="424">
        <f>C24/$F24</f>
        <v>0.003082785971000124</v>
      </c>
      <c r="D25" s="424">
        <f>D24/$F24</f>
        <v>0.03633762961126947</v>
      </c>
      <c r="E25" s="425">
        <f>E24/$F24</f>
        <v>0.9605795844177304</v>
      </c>
      <c r="F25" s="426"/>
      <c r="G25" s="427"/>
      <c r="H25" s="419"/>
      <c r="I25" s="420"/>
      <c r="J25" s="421"/>
      <c r="K25" s="678"/>
      <c r="L25" s="679"/>
      <c r="M25" s="679"/>
      <c r="N25" s="679"/>
      <c r="O25" s="679"/>
      <c r="S25" s="679" t="s">
        <v>38</v>
      </c>
      <c r="T25" s="679">
        <v>299</v>
      </c>
      <c r="U25" s="679">
        <v>2958</v>
      </c>
      <c r="V25" s="679">
        <v>52652</v>
      </c>
      <c r="W25" s="679">
        <v>55909</v>
      </c>
    </row>
    <row r="26" spans="2:23" ht="18.75" customHeight="1">
      <c r="B26" s="414" t="s">
        <v>22</v>
      </c>
      <c r="C26" s="428">
        <v>1958</v>
      </c>
      <c r="D26" s="428">
        <v>15219</v>
      </c>
      <c r="E26" s="429">
        <v>150387</v>
      </c>
      <c r="F26" s="417">
        <f>SUM(C26:E26)</f>
        <v>167564</v>
      </c>
      <c r="G26" s="418">
        <f>(F26/F$57)*100</f>
        <v>3.0492671633648287</v>
      </c>
      <c r="H26" s="419"/>
      <c r="I26" s="420"/>
      <c r="J26" s="421"/>
      <c r="K26" s="678"/>
      <c r="L26" s="679"/>
      <c r="M26" s="679"/>
      <c r="N26" s="679"/>
      <c r="O26" s="679"/>
      <c r="S26" s="679" t="s">
        <v>34</v>
      </c>
      <c r="T26" s="679">
        <v>538.0117595532683</v>
      </c>
      <c r="U26" s="679">
        <v>3901.0853169823713</v>
      </c>
      <c r="V26" s="679">
        <v>41232.90292346436</v>
      </c>
      <c r="W26" s="679">
        <v>45672</v>
      </c>
    </row>
    <row r="27" spans="2:23" ht="18.75" customHeight="1">
      <c r="B27" s="423"/>
      <c r="C27" s="424">
        <f>C26/$F26</f>
        <v>0.011685087488959443</v>
      </c>
      <c r="D27" s="424">
        <f>D26/$F26</f>
        <v>0.0908249982096393</v>
      </c>
      <c r="E27" s="425">
        <f>E26/$F26</f>
        <v>0.8974899143014012</v>
      </c>
      <c r="F27" s="426"/>
      <c r="G27" s="427"/>
      <c r="H27" s="419"/>
      <c r="I27" s="420"/>
      <c r="J27" s="421"/>
      <c r="K27" s="678"/>
      <c r="L27" s="679"/>
      <c r="M27" s="679"/>
      <c r="N27" s="679"/>
      <c r="O27" s="679"/>
      <c r="S27" s="679" t="s">
        <v>13</v>
      </c>
      <c r="T27" s="679">
        <v>162.9936768766893</v>
      </c>
      <c r="U27" s="679">
        <v>3519.862608678682</v>
      </c>
      <c r="V27" s="679">
        <v>32335.737834330266</v>
      </c>
      <c r="W27" s="679">
        <v>36018.59411988564</v>
      </c>
    </row>
    <row r="28" spans="2:23" ht="18.75" customHeight="1">
      <c r="B28" s="414" t="s">
        <v>17</v>
      </c>
      <c r="C28" s="428">
        <v>1280.9270941479433</v>
      </c>
      <c r="D28" s="428">
        <v>12599.120732259464</v>
      </c>
      <c r="E28" s="429">
        <v>146576.98343703328</v>
      </c>
      <c r="F28" s="417">
        <f>SUM(C28:E28)</f>
        <v>160457.0312634407</v>
      </c>
      <c r="G28" s="418">
        <f>(F28/F$57)*100</f>
        <v>2.9199371975043173</v>
      </c>
      <c r="H28" s="419"/>
      <c r="I28" s="420"/>
      <c r="J28" s="421"/>
      <c r="K28" s="678"/>
      <c r="L28" s="679"/>
      <c r="M28" s="679"/>
      <c r="N28" s="679"/>
      <c r="O28" s="679"/>
      <c r="S28" s="679" t="s">
        <v>5</v>
      </c>
      <c r="T28" s="679">
        <v>291.7046363860314</v>
      </c>
      <c r="U28" s="679">
        <v>30189.314662904333</v>
      </c>
      <c r="V28" s="679">
        <v>5029.518261485953</v>
      </c>
      <c r="W28" s="679">
        <v>35510.53756077632</v>
      </c>
    </row>
    <row r="29" spans="2:23" ht="18.75" customHeight="1">
      <c r="B29" s="423"/>
      <c r="C29" s="424">
        <f>C28/$F28</f>
        <v>0.007982991359505451</v>
      </c>
      <c r="D29" s="424">
        <f>D28/$F28</f>
        <v>0.07852021586747447</v>
      </c>
      <c r="E29" s="425">
        <f>E28/$F28</f>
        <v>0.91349679277302</v>
      </c>
      <c r="F29" s="426"/>
      <c r="G29" s="427"/>
      <c r="H29" s="419"/>
      <c r="I29" s="420"/>
      <c r="J29" s="421"/>
      <c r="K29" s="678"/>
      <c r="L29" s="679"/>
      <c r="M29" s="679"/>
      <c r="N29" s="679"/>
      <c r="O29" s="679"/>
      <c r="S29" s="679" t="s">
        <v>27</v>
      </c>
      <c r="T29" s="679">
        <v>366.9973508634223</v>
      </c>
      <c r="U29" s="679">
        <v>2899.978659733124</v>
      </c>
      <c r="V29" s="679">
        <v>32032.76427835557</v>
      </c>
      <c r="W29" s="679">
        <v>35299.74028895212</v>
      </c>
    </row>
    <row r="30" spans="2:23" ht="18.75" customHeight="1">
      <c r="B30" s="414" t="s">
        <v>118</v>
      </c>
      <c r="C30" s="428">
        <v>1739.8555337028429</v>
      </c>
      <c r="D30" s="428">
        <v>15186.38351510817</v>
      </c>
      <c r="E30" s="429">
        <v>112820.76095118899</v>
      </c>
      <c r="F30" s="417">
        <f>SUM(C30:E30)</f>
        <v>129747</v>
      </c>
      <c r="G30" s="418">
        <f>(F30/F$57)*100</f>
        <v>2.361087504745031</v>
      </c>
      <c r="H30" s="419"/>
      <c r="I30" s="420"/>
      <c r="J30" s="421"/>
      <c r="K30" s="678"/>
      <c r="L30" s="679"/>
      <c r="M30" s="679"/>
      <c r="N30" s="679"/>
      <c r="O30" s="679"/>
      <c r="S30" s="679" t="s">
        <v>33</v>
      </c>
      <c r="T30" s="679">
        <v>218.94406466443309</v>
      </c>
      <c r="U30" s="679">
        <v>2340.4020793581635</v>
      </c>
      <c r="V30" s="679">
        <v>32587.67457443772</v>
      </c>
      <c r="W30" s="679">
        <v>35147.02071846032</v>
      </c>
    </row>
    <row r="31" spans="2:23" ht="18.75" customHeight="1">
      <c r="B31" s="423"/>
      <c r="C31" s="424">
        <f>C30/$F30</f>
        <v>0.013409601252459347</v>
      </c>
      <c r="D31" s="424">
        <f>D30/$F30</f>
        <v>0.11704612449696848</v>
      </c>
      <c r="E31" s="425">
        <f>E30/$F30</f>
        <v>0.8695442742505722</v>
      </c>
      <c r="F31" s="426"/>
      <c r="G31" s="427"/>
      <c r="H31" s="419"/>
      <c r="I31" s="420"/>
      <c r="J31" s="421"/>
      <c r="K31" s="678"/>
      <c r="L31" s="679"/>
      <c r="M31" s="679"/>
      <c r="N31" s="679"/>
      <c r="O31" s="679"/>
      <c r="S31" s="679" t="s">
        <v>26</v>
      </c>
      <c r="T31" s="679">
        <v>146</v>
      </c>
      <c r="U31" s="679">
        <v>669</v>
      </c>
      <c r="V31" s="679">
        <v>12196</v>
      </c>
      <c r="W31" s="679">
        <v>13011</v>
      </c>
    </row>
    <row r="32" spans="2:23" ht="18.75" customHeight="1">
      <c r="B32" s="414" t="s">
        <v>39</v>
      </c>
      <c r="C32" s="428">
        <v>662.02441272067</v>
      </c>
      <c r="D32" s="428">
        <v>4805.342699636851</v>
      </c>
      <c r="E32" s="429">
        <v>104946.86644191516</v>
      </c>
      <c r="F32" s="417">
        <f>SUM(C32:E32)</f>
        <v>110414.23355427268</v>
      </c>
      <c r="G32" s="418">
        <f>(F32/F$57)*100</f>
        <v>2.0092770329255614</v>
      </c>
      <c r="H32" s="419"/>
      <c r="I32" s="420"/>
      <c r="J32" s="421"/>
      <c r="K32" s="678"/>
      <c r="L32" s="679"/>
      <c r="M32" s="679"/>
      <c r="N32" s="679"/>
      <c r="O32" s="679"/>
      <c r="S32" s="679"/>
      <c r="T32" s="679"/>
      <c r="U32" s="679"/>
      <c r="V32" s="679"/>
      <c r="W32" s="679"/>
    </row>
    <row r="33" spans="2:23" ht="18.75" customHeight="1">
      <c r="B33" s="423"/>
      <c r="C33" s="424">
        <f>C32/$F32</f>
        <v>0.00599582491685966</v>
      </c>
      <c r="D33" s="424">
        <f>D32/$F32</f>
        <v>0.04352104384508404</v>
      </c>
      <c r="E33" s="425">
        <f>E32/$F32</f>
        <v>0.9504831312380563</v>
      </c>
      <c r="F33" s="426"/>
      <c r="G33" s="427"/>
      <c r="H33" s="419"/>
      <c r="I33" s="420"/>
      <c r="J33" s="421"/>
      <c r="K33" s="678"/>
      <c r="L33" s="679"/>
      <c r="M33" s="679"/>
      <c r="N33" s="679"/>
      <c r="O33" s="679"/>
      <c r="S33" s="679"/>
      <c r="T33" s="679"/>
      <c r="U33" s="679"/>
      <c r="V33" s="679"/>
      <c r="W33" s="679"/>
    </row>
    <row r="34" spans="2:23" ht="18.75" customHeight="1">
      <c r="B34" s="414" t="s">
        <v>15</v>
      </c>
      <c r="C34" s="428">
        <v>912</v>
      </c>
      <c r="D34" s="428">
        <v>6466</v>
      </c>
      <c r="E34" s="429">
        <v>101185</v>
      </c>
      <c r="F34" s="417">
        <f>SUM(C34:E34)</f>
        <v>108563</v>
      </c>
      <c r="G34" s="418">
        <f>(F34/F$57)*100</f>
        <v>1.9755889752952658</v>
      </c>
      <c r="H34" s="419"/>
      <c r="I34" s="420"/>
      <c r="J34" s="421"/>
      <c r="K34" s="678"/>
      <c r="L34" s="679"/>
      <c r="M34" s="679"/>
      <c r="N34" s="679"/>
      <c r="O34" s="679"/>
      <c r="S34" s="679"/>
      <c r="T34" s="679"/>
      <c r="U34" s="679"/>
      <c r="V34" s="679"/>
      <c r="W34" s="679"/>
    </row>
    <row r="35" spans="2:23" ht="18.75" customHeight="1">
      <c r="B35" s="423"/>
      <c r="C35" s="424">
        <f>C34/$F34</f>
        <v>0.00840065215589105</v>
      </c>
      <c r="D35" s="424">
        <f>D34/$F34</f>
        <v>0.05955988688595562</v>
      </c>
      <c r="E35" s="425">
        <f>E34/$F34</f>
        <v>0.9320394609581534</v>
      </c>
      <c r="F35" s="426"/>
      <c r="G35" s="427"/>
      <c r="H35" s="419"/>
      <c r="I35" s="420"/>
      <c r="J35" s="421"/>
      <c r="K35" s="678"/>
      <c r="L35" s="679"/>
      <c r="M35" s="679"/>
      <c r="N35" s="679"/>
      <c r="O35" s="679"/>
      <c r="S35" s="679"/>
      <c r="T35" s="679"/>
      <c r="U35" s="679"/>
      <c r="V35" s="679"/>
      <c r="W35" s="679"/>
    </row>
    <row r="36" spans="2:23" ht="18.75" customHeight="1">
      <c r="B36" s="414" t="s">
        <v>25</v>
      </c>
      <c r="C36" s="428">
        <v>666</v>
      </c>
      <c r="D36" s="428">
        <v>5306</v>
      </c>
      <c r="E36" s="429">
        <v>98588</v>
      </c>
      <c r="F36" s="417">
        <f>SUM(C36:E36)</f>
        <v>104560</v>
      </c>
      <c r="G36" s="418">
        <f>(F36/F$57)*100</f>
        <v>1.9027438745877783</v>
      </c>
      <c r="H36" s="419"/>
      <c r="I36" s="420"/>
      <c r="J36" s="421"/>
      <c r="K36" s="678"/>
      <c r="L36" s="679"/>
      <c r="M36" s="679"/>
      <c r="N36" s="679"/>
      <c r="O36" s="679"/>
      <c r="S36" s="679"/>
      <c r="T36" s="679"/>
      <c r="U36" s="679"/>
      <c r="V36" s="679"/>
      <c r="W36" s="679"/>
    </row>
    <row r="37" spans="2:23" ht="18.75" customHeight="1">
      <c r="B37" s="423"/>
      <c r="C37" s="424">
        <f>C36/$F36</f>
        <v>0.006369548584544759</v>
      </c>
      <c r="D37" s="424">
        <f>D36/$F36</f>
        <v>0.050745983167559294</v>
      </c>
      <c r="E37" s="425">
        <f>E36/$F36</f>
        <v>0.942884468247896</v>
      </c>
      <c r="F37" s="426"/>
      <c r="G37" s="427"/>
      <c r="H37" s="419"/>
      <c r="I37" s="420"/>
      <c r="J37" s="421"/>
      <c r="K37" s="678"/>
      <c r="L37" s="679"/>
      <c r="M37" s="679"/>
      <c r="N37" s="679"/>
      <c r="O37" s="679"/>
      <c r="S37" s="679"/>
      <c r="T37" s="679"/>
      <c r="U37" s="679"/>
      <c r="V37" s="679"/>
      <c r="W37" s="679"/>
    </row>
    <row r="38" spans="2:23" ht="18.75" customHeight="1">
      <c r="B38" s="414" t="s">
        <v>38</v>
      </c>
      <c r="C38" s="428">
        <v>1037</v>
      </c>
      <c r="D38" s="428">
        <v>5412</v>
      </c>
      <c r="E38" s="429">
        <v>78252</v>
      </c>
      <c r="F38" s="417">
        <f>SUM(C38:E38)</f>
        <v>84701</v>
      </c>
      <c r="G38" s="418">
        <f>(F38/F$57)*100</f>
        <v>1.5413572008555798</v>
      </c>
      <c r="H38" s="419"/>
      <c r="I38" s="420"/>
      <c r="J38" s="421"/>
      <c r="K38" s="678"/>
      <c r="L38" s="679"/>
      <c r="M38" s="679"/>
      <c r="N38" s="679"/>
      <c r="O38" s="679"/>
      <c r="S38" s="679"/>
      <c r="T38" s="679"/>
      <c r="U38" s="679"/>
      <c r="V38" s="679"/>
      <c r="W38" s="679"/>
    </row>
    <row r="39" spans="2:23" ht="18.75" customHeight="1">
      <c r="B39" s="423"/>
      <c r="C39" s="424">
        <f>C38/$F38</f>
        <v>0.012243066787877357</v>
      </c>
      <c r="D39" s="424">
        <f>D38/$F38</f>
        <v>0.06389534952361837</v>
      </c>
      <c r="E39" s="425">
        <f>E38/$F38</f>
        <v>0.9238615836885042</v>
      </c>
      <c r="F39" s="426"/>
      <c r="G39" s="427"/>
      <c r="H39" s="419"/>
      <c r="I39" s="420"/>
      <c r="J39" s="421"/>
      <c r="K39" s="678"/>
      <c r="L39" s="679"/>
      <c r="M39" s="679"/>
      <c r="N39" s="679"/>
      <c r="O39" s="679"/>
      <c r="S39" s="679"/>
      <c r="T39" s="679"/>
      <c r="U39" s="679"/>
      <c r="V39" s="679"/>
      <c r="W39" s="679"/>
    </row>
    <row r="40" spans="2:23" ht="18.75" customHeight="1">
      <c r="B40" s="414" t="s">
        <v>32</v>
      </c>
      <c r="C40" s="428">
        <v>619.9952127618504</v>
      </c>
      <c r="D40" s="428">
        <v>6296.952536850153</v>
      </c>
      <c r="E40" s="429">
        <v>76956.40578792534</v>
      </c>
      <c r="F40" s="417">
        <f>SUM(C40:E40)</f>
        <v>83873.35353753735</v>
      </c>
      <c r="G40" s="418">
        <f>(F40/F$57)*100</f>
        <v>1.5262959992796896</v>
      </c>
      <c r="H40" s="419"/>
      <c r="I40" s="420"/>
      <c r="J40" s="421"/>
      <c r="K40" s="678"/>
      <c r="L40" s="679"/>
      <c r="M40" s="679"/>
      <c r="N40" s="679"/>
      <c r="O40" s="679"/>
      <c r="S40" s="679"/>
      <c r="T40" s="679"/>
      <c r="U40" s="679"/>
      <c r="V40" s="679"/>
      <c r="W40" s="679"/>
    </row>
    <row r="41" spans="2:23" ht="18.75" customHeight="1">
      <c r="B41" s="423"/>
      <c r="C41" s="424">
        <f>C40/$F40</f>
        <v>0.007392040339538502</v>
      </c>
      <c r="D41" s="424">
        <f>D40/$F40</f>
        <v>0.07507691383809954</v>
      </c>
      <c r="E41" s="425">
        <f>E40/$F40</f>
        <v>0.9175310458223619</v>
      </c>
      <c r="F41" s="426"/>
      <c r="G41" s="427"/>
      <c r="H41" s="419"/>
      <c r="I41" s="420"/>
      <c r="J41" s="421"/>
      <c r="K41" s="678"/>
      <c r="L41" s="679"/>
      <c r="M41" s="679"/>
      <c r="N41" s="679"/>
      <c r="O41" s="679"/>
      <c r="S41" s="679"/>
      <c r="T41" s="679"/>
      <c r="U41" s="679"/>
      <c r="V41" s="679"/>
      <c r="W41" s="679"/>
    </row>
    <row r="42" spans="2:23" ht="18.75" customHeight="1">
      <c r="B42" s="414" t="s">
        <v>10</v>
      </c>
      <c r="C42" s="428">
        <v>595</v>
      </c>
      <c r="D42" s="428">
        <v>6394</v>
      </c>
      <c r="E42" s="429">
        <v>69359</v>
      </c>
      <c r="F42" s="417">
        <f>SUM(C42:E42)</f>
        <v>76348</v>
      </c>
      <c r="G42" s="418">
        <f>(F42/F$57)*100</f>
        <v>1.389352422886646</v>
      </c>
      <c r="H42" s="419"/>
      <c r="I42" s="420"/>
      <c r="J42" s="421"/>
      <c r="K42" s="678"/>
      <c r="L42" s="679"/>
      <c r="M42" s="679"/>
      <c r="N42" s="679"/>
      <c r="O42" s="679"/>
      <c r="S42" s="679"/>
      <c r="T42" s="679"/>
      <c r="U42" s="679"/>
      <c r="V42" s="679"/>
      <c r="W42" s="679"/>
    </row>
    <row r="43" spans="2:23" ht="18.75" customHeight="1">
      <c r="B43" s="423"/>
      <c r="C43" s="424">
        <f>C42/$F42</f>
        <v>0.007793262429926128</v>
      </c>
      <c r="D43" s="424">
        <f>D42/$F42</f>
        <v>0.0837481008015927</v>
      </c>
      <c r="E43" s="425">
        <f>E42/$F42</f>
        <v>0.9084586367684812</v>
      </c>
      <c r="F43" s="426"/>
      <c r="G43" s="427"/>
      <c r="H43" s="419"/>
      <c r="I43" s="420"/>
      <c r="J43" s="421"/>
      <c r="K43" s="678"/>
      <c r="L43" s="679"/>
      <c r="M43" s="679"/>
      <c r="N43" s="679"/>
      <c r="O43" s="679"/>
      <c r="S43" s="679"/>
      <c r="T43" s="679"/>
      <c r="U43" s="679"/>
      <c r="V43" s="679"/>
      <c r="W43" s="679"/>
    </row>
    <row r="44" spans="2:23" ht="18.75" customHeight="1">
      <c r="B44" s="414" t="s">
        <v>34</v>
      </c>
      <c r="C44" s="428">
        <v>905.1641936268549</v>
      </c>
      <c r="D44" s="428">
        <v>4753.833536041515</v>
      </c>
      <c r="E44" s="429">
        <v>57414.00227033163</v>
      </c>
      <c r="F44" s="417">
        <f>SUM(C44:E44)</f>
        <v>63073</v>
      </c>
      <c r="G44" s="418">
        <f>(F44/F$57)*100</f>
        <v>1.1477789250370594</v>
      </c>
      <c r="H44" s="419"/>
      <c r="I44" s="420"/>
      <c r="J44" s="421"/>
      <c r="K44" s="678"/>
      <c r="L44" s="679"/>
      <c r="M44" s="679"/>
      <c r="N44" s="679"/>
      <c r="O44" s="679"/>
      <c r="S44" s="679"/>
      <c r="T44" s="679"/>
      <c r="U44" s="679"/>
      <c r="V44" s="679"/>
      <c r="W44" s="679"/>
    </row>
    <row r="45" spans="2:23" ht="18.75" customHeight="1">
      <c r="B45" s="423"/>
      <c r="C45" s="424">
        <f>C44/$F44</f>
        <v>0.014351056611019848</v>
      </c>
      <c r="D45" s="424">
        <f>D44/$F44</f>
        <v>0.07537034128773826</v>
      </c>
      <c r="E45" s="425">
        <f>E44/$F44</f>
        <v>0.9102786021012419</v>
      </c>
      <c r="F45" s="426"/>
      <c r="G45" s="427"/>
      <c r="H45" s="419"/>
      <c r="I45" s="420"/>
      <c r="J45" s="421"/>
      <c r="K45" s="678"/>
      <c r="L45" s="679"/>
      <c r="M45" s="679"/>
      <c r="N45" s="679"/>
      <c r="O45" s="679"/>
      <c r="S45" s="679"/>
      <c r="T45" s="679"/>
      <c r="U45" s="679"/>
      <c r="V45" s="679"/>
      <c r="W45" s="679"/>
    </row>
    <row r="46" spans="2:23" ht="18.75" customHeight="1">
      <c r="B46" s="414" t="s">
        <v>5</v>
      </c>
      <c r="C46" s="428">
        <v>325.8412794951124</v>
      </c>
      <c r="D46" s="428">
        <v>4549.072564657949</v>
      </c>
      <c r="E46" s="429">
        <v>43841.44463891966</v>
      </c>
      <c r="F46" s="417">
        <f>SUM(C46:E46)</f>
        <v>48716.35848307272</v>
      </c>
      <c r="G46" s="418">
        <f>(F46/F$57)*100</f>
        <v>0.8865221183616008</v>
      </c>
      <c r="H46" s="419"/>
      <c r="I46" s="420"/>
      <c r="J46" s="421"/>
      <c r="K46" s="678"/>
      <c r="L46" s="679"/>
      <c r="M46" s="679"/>
      <c r="N46" s="679"/>
      <c r="O46" s="679"/>
      <c r="S46" s="679"/>
      <c r="T46" s="679"/>
      <c r="U46" s="679"/>
      <c r="V46" s="679"/>
      <c r="W46" s="679"/>
    </row>
    <row r="47" spans="2:23" ht="18.75" customHeight="1">
      <c r="B47" s="423"/>
      <c r="C47" s="424">
        <f>C46/$F46</f>
        <v>0.006688539325211083</v>
      </c>
      <c r="D47" s="424">
        <f>D46/$F46</f>
        <v>0.093378748049048</v>
      </c>
      <c r="E47" s="425">
        <f>E46/$F46</f>
        <v>0.8999327126257409</v>
      </c>
      <c r="F47" s="426"/>
      <c r="G47" s="427"/>
      <c r="H47" s="419"/>
      <c r="I47" s="420"/>
      <c r="J47" s="421"/>
      <c r="K47" s="678"/>
      <c r="L47" s="679"/>
      <c r="M47" s="679"/>
      <c r="N47" s="679"/>
      <c r="O47" s="679"/>
      <c r="S47" s="679"/>
      <c r="T47" s="679"/>
      <c r="U47" s="679"/>
      <c r="V47" s="679"/>
      <c r="W47" s="679"/>
    </row>
    <row r="48" spans="2:23" ht="18.75" customHeight="1">
      <c r="B48" s="414" t="s">
        <v>13</v>
      </c>
      <c r="C48" s="428">
        <v>255.998038776629</v>
      </c>
      <c r="D48" s="428">
        <v>4316.966744137563</v>
      </c>
      <c r="E48" s="429">
        <v>41225.681679548456</v>
      </c>
      <c r="F48" s="417">
        <f>SUM(C48:E48)</f>
        <v>45798.646462462646</v>
      </c>
      <c r="G48" s="418">
        <f>(F48/F$57)*100</f>
        <v>0.8334266834435923</v>
      </c>
      <c r="H48" s="419"/>
      <c r="I48" s="420"/>
      <c r="J48" s="421"/>
      <c r="K48" s="678"/>
      <c r="L48" s="679"/>
      <c r="M48" s="679"/>
      <c r="N48" s="679"/>
      <c r="O48" s="679"/>
      <c r="S48" s="679"/>
      <c r="T48" s="679"/>
      <c r="U48" s="679"/>
      <c r="V48" s="679"/>
      <c r="W48" s="679"/>
    </row>
    <row r="49" spans="2:23" ht="18.75" customHeight="1">
      <c r="B49" s="423"/>
      <c r="C49" s="424">
        <f>C48/$F48</f>
        <v>0.005589642021111898</v>
      </c>
      <c r="D49" s="424">
        <f>D48/$F48</f>
        <v>0.09425970148868533</v>
      </c>
      <c r="E49" s="425">
        <f>E48/$F48</f>
        <v>0.9001506564902028</v>
      </c>
      <c r="F49" s="426"/>
      <c r="G49" s="427"/>
      <c r="H49" s="419"/>
      <c r="I49" s="420"/>
      <c r="J49" s="421"/>
      <c r="K49" s="678"/>
      <c r="L49" s="679"/>
      <c r="M49" s="679"/>
      <c r="N49" s="679"/>
      <c r="O49" s="679"/>
      <c r="S49" s="679"/>
      <c r="T49" s="679"/>
      <c r="U49" s="679"/>
      <c r="V49" s="679"/>
      <c r="W49" s="679"/>
    </row>
    <row r="50" spans="2:23" ht="18.75" customHeight="1">
      <c r="B50" s="414" t="s">
        <v>33</v>
      </c>
      <c r="C50" s="428">
        <v>288.94232356977653</v>
      </c>
      <c r="D50" s="428">
        <v>2746.457362582084</v>
      </c>
      <c r="E50" s="429">
        <v>41015.812740922185</v>
      </c>
      <c r="F50" s="417">
        <f>SUM(C50:E50)</f>
        <v>44051.212427074046</v>
      </c>
      <c r="G50" s="418">
        <f>(F50/F$57)*100</f>
        <v>0.8016275307362295</v>
      </c>
      <c r="H50" s="419"/>
      <c r="I50" s="420"/>
      <c r="J50" s="421"/>
      <c r="K50" s="678"/>
      <c r="L50" s="679"/>
      <c r="M50" s="679"/>
      <c r="N50" s="679"/>
      <c r="O50" s="679"/>
      <c r="S50" s="679"/>
      <c r="T50" s="679"/>
      <c r="U50" s="679"/>
      <c r="V50" s="679"/>
      <c r="W50" s="679"/>
    </row>
    <row r="51" spans="2:23" ht="18.75" customHeight="1">
      <c r="B51" s="423"/>
      <c r="C51" s="424">
        <f>C50/$F50</f>
        <v>0.0065592365714817755</v>
      </c>
      <c r="D51" s="424">
        <f>D50/$F50</f>
        <v>0.06234691876253787</v>
      </c>
      <c r="E51" s="425">
        <f>E50/$F50</f>
        <v>0.9310938446659803</v>
      </c>
      <c r="F51" s="426"/>
      <c r="G51" s="427"/>
      <c r="H51" s="419"/>
      <c r="I51" s="420"/>
      <c r="J51" s="421"/>
      <c r="K51" s="678"/>
      <c r="L51" s="679"/>
      <c r="M51" s="679"/>
      <c r="N51" s="679"/>
      <c r="O51" s="679"/>
      <c r="S51" s="679"/>
      <c r="T51" s="679"/>
      <c r="U51" s="679"/>
      <c r="V51" s="679"/>
      <c r="W51" s="679"/>
    </row>
    <row r="52" spans="2:23" ht="18.75" customHeight="1">
      <c r="B52" s="414" t="s">
        <v>27</v>
      </c>
      <c r="C52" s="428">
        <v>527</v>
      </c>
      <c r="D52" s="428">
        <v>3199</v>
      </c>
      <c r="E52" s="429">
        <v>39635</v>
      </c>
      <c r="F52" s="417">
        <f>SUM(C52:E52)</f>
        <v>43361</v>
      </c>
      <c r="G52" s="418">
        <f>(F52/F$57)*100</f>
        <v>0.789067302467489</v>
      </c>
      <c r="H52" s="419"/>
      <c r="I52" s="420"/>
      <c r="J52" s="421"/>
      <c r="K52" s="678"/>
      <c r="L52" s="679"/>
      <c r="M52" s="679"/>
      <c r="N52" s="679"/>
      <c r="O52" s="679"/>
      <c r="S52" s="679"/>
      <c r="T52" s="679"/>
      <c r="U52" s="679"/>
      <c r="V52" s="679"/>
      <c r="W52" s="679"/>
    </row>
    <row r="53" spans="2:23" ht="18.75" customHeight="1">
      <c r="B53" s="423"/>
      <c r="C53" s="424">
        <f>C52/$F52</f>
        <v>0.012153778741265192</v>
      </c>
      <c r="D53" s="424">
        <f>D52/$F52</f>
        <v>0.07377597380134222</v>
      </c>
      <c r="E53" s="425">
        <f>E52/$F52</f>
        <v>0.9140702474573926</v>
      </c>
      <c r="F53" s="426"/>
      <c r="G53" s="427"/>
      <c r="H53" s="419"/>
      <c r="I53" s="420"/>
      <c r="J53" s="421"/>
      <c r="K53" s="678"/>
      <c r="L53" s="679"/>
      <c r="M53" s="679"/>
      <c r="N53" s="679"/>
      <c r="O53" s="679"/>
      <c r="S53" s="679"/>
      <c r="T53" s="679"/>
      <c r="U53" s="679"/>
      <c r="V53" s="679"/>
      <c r="W53" s="679"/>
    </row>
    <row r="54" spans="2:23" ht="18.75" customHeight="1">
      <c r="B54" s="414" t="s">
        <v>26</v>
      </c>
      <c r="C54" s="428">
        <v>327</v>
      </c>
      <c r="D54" s="428">
        <v>2798</v>
      </c>
      <c r="E54" s="429">
        <v>19518</v>
      </c>
      <c r="F54" s="417">
        <f>SUM(C54:E54)</f>
        <v>22643</v>
      </c>
      <c r="G54" s="418">
        <f>(F54/F$57)*100</f>
        <v>0.41204886717952427</v>
      </c>
      <c r="H54" s="419"/>
      <c r="I54" s="420"/>
      <c r="J54" s="421"/>
      <c r="K54" s="678"/>
      <c r="L54" s="679"/>
      <c r="M54" s="679"/>
      <c r="N54" s="679"/>
      <c r="O54" s="679"/>
      <c r="S54" s="679"/>
      <c r="T54" s="679"/>
      <c r="U54" s="679"/>
      <c r="V54" s="679"/>
      <c r="W54" s="679"/>
    </row>
    <row r="55" spans="2:10" ht="18.75" customHeight="1" thickBot="1">
      <c r="B55" s="430"/>
      <c r="C55" s="431">
        <f>C54/$F54</f>
        <v>0.01444154926467341</v>
      </c>
      <c r="D55" s="431">
        <f>D54/$F54</f>
        <v>0.12357019829527889</v>
      </c>
      <c r="E55" s="432">
        <f>E54/$F54</f>
        <v>0.8619882524400477</v>
      </c>
      <c r="F55" s="433"/>
      <c r="G55" s="434"/>
      <c r="H55" s="419"/>
      <c r="I55" s="420"/>
      <c r="J55" s="421"/>
    </row>
    <row r="56" spans="2:9" ht="18.75" customHeight="1" thickTop="1">
      <c r="B56" s="435"/>
      <c r="C56" s="436"/>
      <c r="D56" s="436"/>
      <c r="E56" s="437"/>
      <c r="F56" s="438"/>
      <c r="G56" s="439"/>
      <c r="H56" s="419"/>
      <c r="I56" s="420"/>
    </row>
    <row r="57" spans="2:11" ht="18.75" customHeight="1">
      <c r="B57" s="440" t="s">
        <v>59</v>
      </c>
      <c r="C57" s="428">
        <f>SUM(C6,C8,C10,C12,C14,C16,C18,C20,C22,C24,C26,C28,C30,C32,C34,C36,C38,C40,C42,C44,C46,C48,C50,C52,C54)</f>
        <v>43876.928377209464</v>
      </c>
      <c r="D57" s="428">
        <f>SUM(D6,D8,D10,D12,D14,D16,D18,D20,D22,D24,D26,D28,D30,D32,D34,D36,D38,D40,D42,D44,D46,D48,D50,D52,D54)</f>
        <v>395998.6445807252</v>
      </c>
      <c r="E57" s="429">
        <f>SUM(E6,E8,E10,E12,E14,E16,E18,E20,E22,E24,E26,E28,E30,E32,E34,E36,E38,E40,E42,E44,E46,E48,E50,E52,E54)</f>
        <v>5055346.427042065</v>
      </c>
      <c r="F57" s="441">
        <f>SUM(F6,F8,F10,F12,F14,F16,F18,F20,F22,F24,F26,F28,F30,F32,F34,F36,F38,F40,F42,F44,F46,F48,F50,F52,F54)</f>
        <v>5495222</v>
      </c>
      <c r="G57" s="442">
        <f>(F57/F$57)*100</f>
        <v>100</v>
      </c>
      <c r="H57" s="419"/>
      <c r="I57" s="420"/>
      <c r="J57" s="422"/>
      <c r="K57" s="678"/>
    </row>
    <row r="58" spans="2:9" ht="18.75" customHeight="1" thickBot="1">
      <c r="B58" s="443"/>
      <c r="C58" s="444">
        <f>C57/$F57</f>
        <v>0.007984559746122988</v>
      </c>
      <c r="D58" s="444">
        <f>D57/$F57</f>
        <v>0.07206235609420787</v>
      </c>
      <c r="E58" s="445">
        <f>E57/$F57</f>
        <v>0.9199530841596691</v>
      </c>
      <c r="F58" s="446"/>
      <c r="G58" s="447"/>
      <c r="H58" s="368"/>
      <c r="I58" s="360"/>
    </row>
    <row r="72" spans="11:13" ht="12.75">
      <c r="K72" s="680"/>
      <c r="L72" s="680"/>
      <c r="M72" s="680"/>
    </row>
    <row r="73" spans="11:14" ht="12.75">
      <c r="K73" s="680"/>
      <c r="L73" s="680"/>
      <c r="M73" s="681"/>
      <c r="N73" s="682"/>
    </row>
    <row r="74" spans="11:14" ht="12.75">
      <c r="K74" s="680"/>
      <c r="L74" s="680"/>
      <c r="M74" s="681"/>
      <c r="N74" s="682"/>
    </row>
    <row r="75" spans="11:14" ht="12.75">
      <c r="K75" s="680"/>
      <c r="L75" s="680"/>
      <c r="M75" s="681"/>
      <c r="N75" s="682"/>
    </row>
    <row r="76" spans="11:14" ht="12.75">
      <c r="K76" s="680"/>
      <c r="L76" s="680"/>
      <c r="M76" s="681"/>
      <c r="N76" s="682"/>
    </row>
    <row r="77" spans="11:13" ht="12.75">
      <c r="K77" s="680"/>
      <c r="L77" s="680"/>
      <c r="M77" s="680"/>
    </row>
    <row r="78" spans="11:13" ht="12.75">
      <c r="K78" s="680"/>
      <c r="L78" s="680"/>
      <c r="M78" s="680"/>
    </row>
  </sheetData>
  <sheetProtection/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EBARTOLI</dc:creator>
  <cp:keywords/>
  <dc:description/>
  <cp:lastModifiedBy>Paz Herrera Daniel</cp:lastModifiedBy>
  <cp:lastPrinted>2014-07-04T19:48:14Z</cp:lastPrinted>
  <dcterms:created xsi:type="dcterms:W3CDTF">2002-06-12T19:47:09Z</dcterms:created>
  <dcterms:modified xsi:type="dcterms:W3CDTF">2014-07-04T22:52:00Z</dcterms:modified>
  <cp:category/>
  <cp:version/>
  <cp:contentType/>
  <cp:contentStatus/>
</cp:coreProperties>
</file>